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90" windowHeight="7680" firstSheet="3" activeTab="6"/>
  </bookViews>
  <sheets>
    <sheet name="Number of papilloma per mouse" sheetId="1" r:id="rId1"/>
    <sheet name="Papilloma volume" sheetId="2" r:id="rId2"/>
    <sheet name=" cell cycle results-Hacat A5" sheetId="4" r:id="rId3"/>
    <sheet name="cell cycle results-II4" sheetId="5" r:id="rId4"/>
    <sheet name="Body weight" sheetId="3" r:id="rId5"/>
    <sheet name="Densitometer-intensity data " sheetId="6" r:id="rId6"/>
    <sheet name="WST result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9" i="7" l="1"/>
  <c r="AL49" i="7"/>
  <c r="AK49" i="7"/>
  <c r="AJ49" i="7"/>
  <c r="AI49" i="7"/>
  <c r="AH49" i="7"/>
  <c r="AG49" i="7"/>
  <c r="AF49" i="7"/>
  <c r="AM48" i="7"/>
  <c r="AL48" i="7"/>
  <c r="AK48" i="7"/>
  <c r="AJ48" i="7"/>
  <c r="AI48" i="7"/>
  <c r="AH48" i="7"/>
  <c r="AG48" i="7"/>
  <c r="AF48" i="7"/>
  <c r="AO47" i="7"/>
  <c r="AN47" i="7"/>
  <c r="AM47" i="7"/>
  <c r="AL47" i="7"/>
  <c r="AK47" i="7"/>
  <c r="AJ47" i="7"/>
  <c r="AI47" i="7"/>
  <c r="AH47" i="7"/>
  <c r="AG47" i="7"/>
  <c r="AF47" i="7"/>
  <c r="AO46" i="7"/>
  <c r="AN46" i="7"/>
  <c r="AM46" i="7"/>
  <c r="AL46" i="7"/>
  <c r="AK46" i="7"/>
  <c r="AJ46" i="7"/>
  <c r="AI46" i="7"/>
  <c r="AH46" i="7"/>
  <c r="AG46" i="7"/>
  <c r="AF46" i="7"/>
  <c r="AL33" i="7"/>
  <c r="AK33" i="7"/>
  <c r="AJ33" i="7"/>
  <c r="AI33" i="7"/>
  <c r="AH33" i="7"/>
  <c r="AG33" i="7"/>
  <c r="AF33" i="7"/>
  <c r="AE33" i="7"/>
  <c r="AL32" i="7"/>
  <c r="AK32" i="7"/>
  <c r="AJ32" i="7"/>
  <c r="AI32" i="7"/>
  <c r="AH32" i="7"/>
  <c r="AG32" i="7"/>
  <c r="AF32" i="7"/>
  <c r="AE32" i="7"/>
  <c r="AN31" i="7"/>
  <c r="AM31" i="7"/>
  <c r="AL31" i="7"/>
  <c r="AK31" i="7"/>
  <c r="AJ31" i="7"/>
  <c r="AI31" i="7"/>
  <c r="AH31" i="7"/>
  <c r="AG31" i="7"/>
  <c r="AF31" i="7"/>
  <c r="AE31" i="7"/>
  <c r="AN30" i="7"/>
  <c r="AM30" i="7"/>
  <c r="AL30" i="7"/>
  <c r="AK30" i="7"/>
  <c r="AJ30" i="7"/>
  <c r="AI30" i="7"/>
  <c r="AH30" i="7"/>
  <c r="AG30" i="7"/>
  <c r="AF30" i="7"/>
  <c r="AE30" i="7"/>
  <c r="AL16" i="7"/>
  <c r="AK16" i="7"/>
  <c r="AJ16" i="7"/>
  <c r="AI16" i="7"/>
  <c r="AH16" i="7"/>
  <c r="AG16" i="7"/>
  <c r="AF16" i="7"/>
  <c r="AE16" i="7"/>
  <c r="AL15" i="7"/>
  <c r="AK15" i="7"/>
  <c r="AJ15" i="7"/>
  <c r="AI15" i="7"/>
  <c r="AH15" i="7"/>
  <c r="AG15" i="7"/>
  <c r="AF15" i="7"/>
  <c r="AE15" i="7"/>
  <c r="AN14" i="7"/>
  <c r="AM14" i="7"/>
  <c r="AL14" i="7"/>
  <c r="AK14" i="7"/>
  <c r="AJ14" i="7"/>
  <c r="AI14" i="7"/>
  <c r="AH14" i="7"/>
  <c r="AG14" i="7"/>
  <c r="AF14" i="7"/>
  <c r="AE14" i="7"/>
  <c r="AN13" i="7"/>
  <c r="AM13" i="7"/>
  <c r="AL13" i="7"/>
  <c r="AK13" i="7"/>
  <c r="AJ13" i="7"/>
  <c r="AI13" i="7"/>
  <c r="AH13" i="7"/>
  <c r="AG13" i="7"/>
  <c r="AF13" i="7"/>
  <c r="AE13" i="7"/>
  <c r="Y47" i="7"/>
  <c r="X47" i="7"/>
  <c r="W47" i="7"/>
  <c r="V47" i="7"/>
  <c r="U47" i="7"/>
  <c r="T47" i="7"/>
  <c r="S47" i="7"/>
  <c r="R47" i="7"/>
  <c r="Y46" i="7"/>
  <c r="X46" i="7"/>
  <c r="W46" i="7"/>
  <c r="V46" i="7"/>
  <c r="U46" i="7"/>
  <c r="T46" i="7"/>
  <c r="S46" i="7"/>
  <c r="R46" i="7"/>
  <c r="AA45" i="7"/>
  <c r="Z45" i="7"/>
  <c r="Y45" i="7"/>
  <c r="X45" i="7"/>
  <c r="W45" i="7"/>
  <c r="V45" i="7"/>
  <c r="U45" i="7"/>
  <c r="T45" i="7"/>
  <c r="S45" i="7"/>
  <c r="R45" i="7"/>
  <c r="AA44" i="7"/>
  <c r="Z44" i="7"/>
  <c r="Y44" i="7"/>
  <c r="X44" i="7"/>
  <c r="W44" i="7"/>
  <c r="V44" i="7"/>
  <c r="U44" i="7"/>
  <c r="T44" i="7"/>
  <c r="S44" i="7"/>
  <c r="R44" i="7"/>
  <c r="Y31" i="7"/>
  <c r="X31" i="7"/>
  <c r="W31" i="7"/>
  <c r="V31" i="7"/>
  <c r="U31" i="7"/>
  <c r="T31" i="7"/>
  <c r="S31" i="7"/>
  <c r="R31" i="7"/>
  <c r="Y30" i="7"/>
  <c r="X30" i="7"/>
  <c r="W30" i="7"/>
  <c r="V30" i="7"/>
  <c r="U30" i="7"/>
  <c r="T30" i="7"/>
  <c r="S30" i="7"/>
  <c r="R30" i="7"/>
  <c r="AA29" i="7"/>
  <c r="Z29" i="7"/>
  <c r="Y29" i="7"/>
  <c r="X29" i="7"/>
  <c r="W29" i="7"/>
  <c r="V29" i="7"/>
  <c r="U29" i="7"/>
  <c r="T29" i="7"/>
  <c r="S29" i="7"/>
  <c r="R29" i="7"/>
  <c r="AA28" i="7"/>
  <c r="Z28" i="7"/>
  <c r="Y28" i="7"/>
  <c r="X28" i="7"/>
  <c r="W28" i="7"/>
  <c r="V28" i="7"/>
  <c r="U28" i="7"/>
  <c r="T28" i="7"/>
  <c r="S28" i="7"/>
  <c r="R28" i="7"/>
  <c r="Y16" i="7"/>
  <c r="X16" i="7"/>
  <c r="W16" i="7"/>
  <c r="V16" i="7"/>
  <c r="U16" i="7"/>
  <c r="T16" i="7"/>
  <c r="S16" i="7"/>
  <c r="R16" i="7"/>
  <c r="Y15" i="7"/>
  <c r="X15" i="7"/>
  <c r="W15" i="7"/>
  <c r="V15" i="7"/>
  <c r="U15" i="7"/>
  <c r="T15" i="7"/>
  <c r="S15" i="7"/>
  <c r="R15" i="7"/>
  <c r="AA14" i="7"/>
  <c r="Z14" i="7"/>
  <c r="Y14" i="7"/>
  <c r="X14" i="7"/>
  <c r="W14" i="7"/>
  <c r="V14" i="7"/>
  <c r="U14" i="7"/>
  <c r="T14" i="7"/>
  <c r="S14" i="7"/>
  <c r="R14" i="7"/>
  <c r="AA13" i="7"/>
  <c r="Z13" i="7"/>
  <c r="Y13" i="7"/>
  <c r="X13" i="7"/>
  <c r="W13" i="7"/>
  <c r="V13" i="7"/>
  <c r="U13" i="7"/>
  <c r="T13" i="7"/>
  <c r="S13" i="7"/>
  <c r="R13" i="7"/>
  <c r="L42" i="7"/>
  <c r="K42" i="7"/>
  <c r="J42" i="7"/>
  <c r="I42" i="7"/>
  <c r="H42" i="7"/>
  <c r="G42" i="7"/>
  <c r="F42" i="7"/>
  <c r="E42" i="7"/>
  <c r="N41" i="7"/>
  <c r="M41" i="7"/>
  <c r="L41" i="7"/>
  <c r="K41" i="7"/>
  <c r="J41" i="7"/>
  <c r="I41" i="7"/>
  <c r="H41" i="7"/>
  <c r="G41" i="7"/>
  <c r="F41" i="7"/>
  <c r="E41" i="7"/>
  <c r="N40" i="7"/>
  <c r="M40" i="7"/>
  <c r="L40" i="7"/>
  <c r="K40" i="7"/>
  <c r="J40" i="7"/>
  <c r="I40" i="7"/>
  <c r="H40" i="7"/>
  <c r="G40" i="7"/>
  <c r="F40" i="7"/>
  <c r="E40" i="7"/>
  <c r="N39" i="7"/>
  <c r="M39" i="7"/>
  <c r="L39" i="7"/>
  <c r="K39" i="7"/>
  <c r="J39" i="7"/>
  <c r="I39" i="7"/>
  <c r="H39" i="7"/>
  <c r="G39" i="7"/>
  <c r="F39" i="7"/>
  <c r="E39" i="7"/>
  <c r="L29" i="7"/>
  <c r="K29" i="7"/>
  <c r="J29" i="7"/>
  <c r="I29" i="7"/>
  <c r="H29" i="7"/>
  <c r="G29" i="7"/>
  <c r="F29" i="7"/>
  <c r="E29" i="7"/>
  <c r="L28" i="7"/>
  <c r="K28" i="7"/>
  <c r="J28" i="7"/>
  <c r="I28" i="7"/>
  <c r="H28" i="7"/>
  <c r="G28" i="7"/>
  <c r="F28" i="7"/>
  <c r="E28" i="7"/>
  <c r="N27" i="7"/>
  <c r="M27" i="7"/>
  <c r="L27" i="7"/>
  <c r="K27" i="7"/>
  <c r="J27" i="7"/>
  <c r="I27" i="7"/>
  <c r="H27" i="7"/>
  <c r="G27" i="7"/>
  <c r="F27" i="7"/>
  <c r="E27" i="7"/>
  <c r="N26" i="7"/>
  <c r="M26" i="7"/>
  <c r="L26" i="7"/>
  <c r="K26" i="7"/>
  <c r="J26" i="7"/>
  <c r="I26" i="7"/>
  <c r="H26" i="7"/>
  <c r="G26" i="7"/>
  <c r="F26" i="7"/>
  <c r="E26" i="7"/>
  <c r="L16" i="7"/>
  <c r="K16" i="7"/>
  <c r="J16" i="7"/>
  <c r="I16" i="7"/>
  <c r="H16" i="7"/>
  <c r="G16" i="7"/>
  <c r="F16" i="7"/>
  <c r="E16" i="7"/>
  <c r="L15" i="7"/>
  <c r="K15" i="7"/>
  <c r="J15" i="7"/>
  <c r="I15" i="7"/>
  <c r="H15" i="7"/>
  <c r="G15" i="7"/>
  <c r="F15" i="7"/>
  <c r="E15" i="7"/>
  <c r="N14" i="7"/>
  <c r="M14" i="7"/>
  <c r="L14" i="7"/>
  <c r="K14" i="7"/>
  <c r="J14" i="7"/>
  <c r="I14" i="7"/>
  <c r="H14" i="7"/>
  <c r="G14" i="7"/>
  <c r="F14" i="7"/>
  <c r="E14" i="7"/>
  <c r="N13" i="7"/>
  <c r="M13" i="7"/>
  <c r="L13" i="7"/>
  <c r="K13" i="7"/>
  <c r="J13" i="7"/>
  <c r="I13" i="7"/>
  <c r="H13" i="7"/>
  <c r="G13" i="7"/>
  <c r="F13" i="7"/>
  <c r="E13" i="7"/>
  <c r="CJ33" i="6" l="1"/>
  <c r="CK32" i="6" s="1"/>
  <c r="CL32" i="6" s="1"/>
  <c r="CJ32" i="6"/>
  <c r="CJ31" i="6"/>
  <c r="CK30" i="6" s="1"/>
  <c r="CL30" i="6" s="1"/>
  <c r="CJ30" i="6"/>
  <c r="CJ29" i="6"/>
  <c r="CK28" i="6" s="1"/>
  <c r="CL28" i="6" s="1"/>
  <c r="CJ28" i="6"/>
  <c r="CJ27" i="6"/>
  <c r="CK26" i="6" s="1"/>
  <c r="CL26" i="6" s="1"/>
  <c r="CJ26" i="6"/>
  <c r="CJ21" i="6"/>
  <c r="CK20" i="6" s="1"/>
  <c r="CL20" i="6" s="1"/>
  <c r="CJ20" i="6"/>
  <c r="CJ19" i="6"/>
  <c r="CK18" i="6" s="1"/>
  <c r="CL18" i="6" s="1"/>
  <c r="CJ18" i="6"/>
  <c r="CJ17" i="6"/>
  <c r="CK16" i="6" s="1"/>
  <c r="CL16" i="6" s="1"/>
  <c r="CJ16" i="6"/>
  <c r="CJ15" i="6"/>
  <c r="CK14" i="6" s="1"/>
  <c r="CL14" i="6" s="1"/>
  <c r="CJ14" i="6"/>
  <c r="CL9" i="6"/>
  <c r="CK9" i="6"/>
  <c r="CJ8" i="6"/>
  <c r="CL7" i="6"/>
  <c r="CK7" i="6"/>
  <c r="CJ7" i="6"/>
  <c r="CK5" i="6"/>
  <c r="CL5" i="6" s="1"/>
  <c r="CL3" i="6"/>
  <c r="CK3" i="6"/>
  <c r="BY32" i="6" l="1"/>
  <c r="BZ31" i="6" s="1"/>
  <c r="CA31" i="6" s="1"/>
  <c r="BY31" i="6"/>
  <c r="BY30" i="6"/>
  <c r="BZ29" i="6" s="1"/>
  <c r="CA29" i="6" s="1"/>
  <c r="BY29" i="6"/>
  <c r="BY28" i="6"/>
  <c r="BZ27" i="6" s="1"/>
  <c r="CA27" i="6" s="1"/>
  <c r="BY27" i="6"/>
  <c r="BY26" i="6"/>
  <c r="BZ25" i="6" s="1"/>
  <c r="CA25" i="6" s="1"/>
  <c r="BY25" i="6"/>
  <c r="BY21" i="6"/>
  <c r="BZ20" i="6" s="1"/>
  <c r="CA20" i="6" s="1"/>
  <c r="BY20" i="6"/>
  <c r="BY19" i="6"/>
  <c r="BZ18" i="6" s="1"/>
  <c r="CA18" i="6" s="1"/>
  <c r="BY18" i="6"/>
  <c r="BY17" i="6"/>
  <c r="BZ16" i="6" s="1"/>
  <c r="CA16" i="6" s="1"/>
  <c r="BY16" i="6"/>
  <c r="BY15" i="6"/>
  <c r="BZ14" i="6" s="1"/>
  <c r="CA14" i="6" s="1"/>
  <c r="BY14" i="6"/>
  <c r="BZ9" i="6"/>
  <c r="CA9" i="6" s="1"/>
  <c r="BZ7" i="6"/>
  <c r="CA7" i="6" s="1"/>
  <c r="BZ5" i="6"/>
  <c r="CA5" i="6" s="1"/>
  <c r="BZ3" i="6"/>
  <c r="CA3" i="6" s="1"/>
  <c r="BM32" i="6" l="1"/>
  <c r="BN31" i="6" s="1"/>
  <c r="BP31" i="6" s="1"/>
  <c r="BM31" i="6"/>
  <c r="BM30" i="6"/>
  <c r="BN29" i="6" s="1"/>
  <c r="BP29" i="6" s="1"/>
  <c r="BM29" i="6"/>
  <c r="BM28" i="6"/>
  <c r="BN27" i="6" s="1"/>
  <c r="BP27" i="6" s="1"/>
  <c r="BM27" i="6"/>
  <c r="BM26" i="6"/>
  <c r="BN25" i="6" s="1"/>
  <c r="BP25" i="6" s="1"/>
  <c r="BM25" i="6"/>
  <c r="BM21" i="6"/>
  <c r="BN20" i="6" s="1"/>
  <c r="BP20" i="6" s="1"/>
  <c r="BM20" i="6"/>
  <c r="BM19" i="6"/>
  <c r="BN18" i="6" s="1"/>
  <c r="BP18" i="6" s="1"/>
  <c r="BM18" i="6"/>
  <c r="BM17" i="6"/>
  <c r="BN16" i="6" s="1"/>
  <c r="BP16" i="6" s="1"/>
  <c r="BM16" i="6"/>
  <c r="BM15" i="6"/>
  <c r="BN14" i="6" s="1"/>
  <c r="BP14" i="6" s="1"/>
  <c r="BM14" i="6"/>
  <c r="BN9" i="6"/>
  <c r="BP9" i="6" s="1"/>
  <c r="BN7" i="6"/>
  <c r="BP7" i="6" s="1"/>
  <c r="BP5" i="6"/>
  <c r="BN5" i="6"/>
  <c r="BN3" i="6"/>
  <c r="BP3" i="6" s="1"/>
  <c r="BB32" i="6" l="1"/>
  <c r="BC31" i="6" s="1"/>
  <c r="BD31" i="6" s="1"/>
  <c r="BB31" i="6"/>
  <c r="BB30" i="6"/>
  <c r="BC29" i="6" s="1"/>
  <c r="BD29" i="6" s="1"/>
  <c r="BB29" i="6"/>
  <c r="BB28" i="6"/>
  <c r="BC27" i="6" s="1"/>
  <c r="BD27" i="6" s="1"/>
  <c r="BB27" i="6"/>
  <c r="BB26" i="6"/>
  <c r="BC25" i="6" s="1"/>
  <c r="BD25" i="6" s="1"/>
  <c r="BB25" i="6"/>
  <c r="BB21" i="6"/>
  <c r="BC20" i="6" s="1"/>
  <c r="BD20" i="6" s="1"/>
  <c r="BB20" i="6"/>
  <c r="BB19" i="6"/>
  <c r="BC18" i="6" s="1"/>
  <c r="BD18" i="6" s="1"/>
  <c r="BB18" i="6"/>
  <c r="BB17" i="6"/>
  <c r="BC16" i="6" s="1"/>
  <c r="BD16" i="6" s="1"/>
  <c r="BB16" i="6"/>
  <c r="BB15" i="6"/>
  <c r="BC14" i="6" s="1"/>
  <c r="BD14" i="6" s="1"/>
  <c r="BB14" i="6"/>
  <c r="BB10" i="6"/>
  <c r="BC9" i="6" s="1"/>
  <c r="BD9" i="6" s="1"/>
  <c r="BB9" i="6"/>
  <c r="BB8" i="6"/>
  <c r="BC7" i="6" s="1"/>
  <c r="BD7" i="6" s="1"/>
  <c r="BB7" i="6"/>
  <c r="BB6" i="6"/>
  <c r="BC5" i="6" s="1"/>
  <c r="BD5" i="6" s="1"/>
  <c r="BB5" i="6"/>
  <c r="BB4" i="6"/>
  <c r="BC3" i="6" s="1"/>
  <c r="BD3" i="6" s="1"/>
  <c r="BB3" i="6"/>
  <c r="AP32" i="6" l="1"/>
  <c r="AQ31" i="6" s="1"/>
  <c r="AS31" i="6" s="1"/>
  <c r="AP31" i="6"/>
  <c r="AP30" i="6"/>
  <c r="AQ29" i="6" s="1"/>
  <c r="AS29" i="6" s="1"/>
  <c r="AP29" i="6"/>
  <c r="AP28" i="6"/>
  <c r="AQ27" i="6" s="1"/>
  <c r="AS27" i="6" s="1"/>
  <c r="AP27" i="6"/>
  <c r="AQ25" i="6"/>
  <c r="AS25" i="6" s="1"/>
  <c r="AP21" i="6"/>
  <c r="AP20" i="6"/>
  <c r="AQ20" i="6" s="1"/>
  <c r="AS20" i="6" s="1"/>
  <c r="AP19" i="6"/>
  <c r="AP18" i="6"/>
  <c r="AQ18" i="6" s="1"/>
  <c r="AS18" i="6" s="1"/>
  <c r="AP17" i="6"/>
  <c r="AP16" i="6"/>
  <c r="AQ16" i="6" s="1"/>
  <c r="AS16" i="6" s="1"/>
  <c r="AQ14" i="6"/>
  <c r="AS14" i="6" s="1"/>
  <c r="AQ9" i="6"/>
  <c r="AS9" i="6" s="1"/>
  <c r="AQ7" i="6"/>
  <c r="AS7" i="6" s="1"/>
  <c r="AQ5" i="6"/>
  <c r="AS5" i="6" s="1"/>
  <c r="AQ3" i="6"/>
  <c r="AS3" i="6" s="1"/>
  <c r="AE33" i="6" l="1"/>
  <c r="AE32" i="6"/>
  <c r="AF32" i="6" s="1"/>
  <c r="AG32" i="6" s="1"/>
  <c r="AE31" i="6"/>
  <c r="AE30" i="6"/>
  <c r="AF30" i="6" s="1"/>
  <c r="AG30" i="6" s="1"/>
  <c r="AE29" i="6"/>
  <c r="AE28" i="6"/>
  <c r="AF28" i="6" s="1"/>
  <c r="AG28" i="6" s="1"/>
  <c r="AE27" i="6"/>
  <c r="AE26" i="6"/>
  <c r="AF26" i="6" s="1"/>
  <c r="AG26" i="6" s="1"/>
  <c r="AE21" i="6"/>
  <c r="AE20" i="6"/>
  <c r="AF20" i="6" s="1"/>
  <c r="AG20" i="6" s="1"/>
  <c r="AE19" i="6"/>
  <c r="AE18" i="6"/>
  <c r="AF18" i="6" s="1"/>
  <c r="AG18" i="6" s="1"/>
  <c r="AE17" i="6"/>
  <c r="AE16" i="6"/>
  <c r="AF16" i="6" s="1"/>
  <c r="AG16" i="6" s="1"/>
  <c r="AE15" i="6"/>
  <c r="AE14" i="6"/>
  <c r="AF14" i="6" s="1"/>
  <c r="AG14" i="6" s="1"/>
  <c r="AG9" i="6"/>
  <c r="AF9" i="6"/>
  <c r="AF7" i="6"/>
  <c r="AG7" i="6" s="1"/>
  <c r="AG5" i="6"/>
  <c r="AF5" i="6"/>
  <c r="AF3" i="6"/>
  <c r="AG3" i="6" s="1"/>
  <c r="T36" i="6" l="1"/>
  <c r="U35" i="6" s="1"/>
  <c r="V35" i="6" s="1"/>
  <c r="T35" i="6"/>
  <c r="T34" i="6"/>
  <c r="U33" i="6" s="1"/>
  <c r="V33" i="6" s="1"/>
  <c r="T33" i="6"/>
  <c r="T32" i="6"/>
  <c r="U31" i="6" s="1"/>
  <c r="V31" i="6" s="1"/>
  <c r="T31" i="6"/>
  <c r="V29" i="6"/>
  <c r="U29" i="6"/>
  <c r="T25" i="6"/>
  <c r="V24" i="6"/>
  <c r="U24" i="6"/>
  <c r="T24" i="6"/>
  <c r="T23" i="6"/>
  <c r="V22" i="6"/>
  <c r="U22" i="6"/>
  <c r="T22" i="6"/>
  <c r="T21" i="6"/>
  <c r="V20" i="6"/>
  <c r="U20" i="6"/>
  <c r="T20" i="6"/>
  <c r="U18" i="6"/>
  <c r="V18" i="6" s="1"/>
  <c r="V9" i="6"/>
  <c r="U9" i="6"/>
  <c r="U7" i="6"/>
  <c r="V7" i="6" s="1"/>
  <c r="V5" i="6"/>
  <c r="U5" i="6"/>
  <c r="U3" i="6"/>
  <c r="V3" i="6" s="1"/>
  <c r="H38" i="6" l="1"/>
  <c r="I37" i="6" s="1"/>
  <c r="K37" i="6" s="1"/>
  <c r="H37" i="6"/>
  <c r="H36" i="6"/>
  <c r="I35" i="6" s="1"/>
  <c r="K35" i="6" s="1"/>
  <c r="H35" i="6"/>
  <c r="H34" i="6"/>
  <c r="I33" i="6" s="1"/>
  <c r="K33" i="6" s="1"/>
  <c r="H33" i="6"/>
  <c r="I31" i="6"/>
  <c r="K31" i="6" s="1"/>
  <c r="H27" i="6"/>
  <c r="H26" i="6"/>
  <c r="I26" i="6" s="1"/>
  <c r="K26" i="6" s="1"/>
  <c r="H25" i="6"/>
  <c r="H24" i="6"/>
  <c r="I24" i="6" s="1"/>
  <c r="K24" i="6" s="1"/>
  <c r="H23" i="6"/>
  <c r="H22" i="6"/>
  <c r="I22" i="6" s="1"/>
  <c r="K22" i="6" s="1"/>
  <c r="K20" i="6"/>
  <c r="I20" i="6"/>
  <c r="I9" i="6"/>
  <c r="K9" i="6" s="1"/>
  <c r="K7" i="6"/>
  <c r="I7" i="6"/>
  <c r="I5" i="6"/>
  <c r="K5" i="6" s="1"/>
  <c r="K3" i="6"/>
  <c r="I3" i="6"/>
</calcChain>
</file>

<file path=xl/sharedStrings.xml><?xml version="1.0" encoding="utf-8"?>
<sst xmlns="http://schemas.openxmlformats.org/spreadsheetml/2006/main" count="793" uniqueCount="75">
  <si>
    <t>nb of papi/mouse</t>
  </si>
  <si>
    <t>DMSO</t>
  </si>
  <si>
    <t>week 21</t>
  </si>
  <si>
    <t>W21</t>
  </si>
  <si>
    <t>week 18</t>
  </si>
  <si>
    <t>week 15</t>
  </si>
  <si>
    <t>W 15</t>
  </si>
  <si>
    <t>W18</t>
  </si>
  <si>
    <t>W 0</t>
  </si>
  <si>
    <t>W 5</t>
  </si>
  <si>
    <t>W13</t>
  </si>
  <si>
    <t>Hacat-A5</t>
  </si>
  <si>
    <t>Exp-1</t>
  </si>
  <si>
    <t>control</t>
  </si>
  <si>
    <t>F2-25</t>
  </si>
  <si>
    <t>F2-50</t>
  </si>
  <si>
    <t>Sub-G1</t>
  </si>
  <si>
    <t>G1</t>
  </si>
  <si>
    <t>S</t>
  </si>
  <si>
    <t>G2/M</t>
  </si>
  <si>
    <t>Exp-2</t>
  </si>
  <si>
    <t>Exp-3</t>
  </si>
  <si>
    <t>Hacat-II-4</t>
  </si>
  <si>
    <t>50mg</t>
  </si>
  <si>
    <t>10mg</t>
  </si>
  <si>
    <t>200mg</t>
  </si>
  <si>
    <t>Exp1</t>
  </si>
  <si>
    <t>p-AKT/AKT</t>
  </si>
  <si>
    <t>Channel</t>
  </si>
  <si>
    <t>Band No.</t>
  </si>
  <si>
    <t>Volume (Int)</t>
  </si>
  <si>
    <t>Band %</t>
  </si>
  <si>
    <t>Norm. Factor</t>
  </si>
  <si>
    <t>Norm. Vol. (Int)</t>
  </si>
  <si>
    <t>densitometric value</t>
  </si>
  <si>
    <t>Final.R</t>
  </si>
  <si>
    <t>Ctrl</t>
  </si>
  <si>
    <t>Chemi Hi Sensitivity</t>
  </si>
  <si>
    <t>Exp2</t>
  </si>
  <si>
    <t>Exp3</t>
  </si>
  <si>
    <t>Bax/Actin</t>
  </si>
  <si>
    <t>Bax/Bcl2</t>
  </si>
  <si>
    <t>Bcl2/Actin</t>
  </si>
  <si>
    <t>Caspase-3/Actin</t>
  </si>
  <si>
    <t>Chemi</t>
  </si>
  <si>
    <t>p-Erk/Erk</t>
  </si>
  <si>
    <t>F.value</t>
  </si>
  <si>
    <t>Chemi Hi Resolution</t>
  </si>
  <si>
    <t>P21/Actin</t>
  </si>
  <si>
    <t>p53/Actin</t>
  </si>
  <si>
    <t>Papilloma Volume</t>
  </si>
  <si>
    <t>Number of papilloma per mouse</t>
  </si>
  <si>
    <t xml:space="preserve">Cell cycle analysis </t>
  </si>
  <si>
    <t>Body Weight</t>
  </si>
  <si>
    <t>Hacat-II4</t>
  </si>
  <si>
    <r>
      <t xml:space="preserve">Concentration in </t>
    </r>
    <r>
      <rPr>
        <b/>
        <sz val="11"/>
        <color theme="1"/>
        <rFont val="Calibri"/>
        <family val="2"/>
      </rPr>
      <t>µg/ml</t>
    </r>
  </si>
  <si>
    <t>Fractions</t>
  </si>
  <si>
    <t>Control</t>
  </si>
  <si>
    <t>Absorbance</t>
  </si>
  <si>
    <t>F1</t>
  </si>
  <si>
    <t>F2</t>
  </si>
  <si>
    <t>F3</t>
  </si>
  <si>
    <t>F4</t>
  </si>
  <si>
    <t>Media</t>
  </si>
  <si>
    <t>F1-Media</t>
  </si>
  <si>
    <t>F2-Media</t>
  </si>
  <si>
    <t>F3-Media</t>
  </si>
  <si>
    <t>F4-media</t>
  </si>
  <si>
    <t>C</t>
  </si>
  <si>
    <t>F4-Media</t>
  </si>
  <si>
    <t>media</t>
  </si>
  <si>
    <t>HaCat-A5</t>
  </si>
  <si>
    <t>Hacat-N</t>
  </si>
  <si>
    <t>HaCat-N</t>
  </si>
  <si>
    <t>WST results for all HaCat cell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</si>
</sst>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0.00000"/>
    <numFmt numFmtId="168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2" borderId="0" xfId="0" applyFill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5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7" borderId="1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1" fillId="8" borderId="1" xfId="0" applyFont="1" applyFill="1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2" fontId="0" fillId="0" borderId="0" xfId="0" applyNumberFormat="1"/>
    <xf numFmtId="165" fontId="0" fillId="0" borderId="0" xfId="0" applyNumberFormat="1"/>
    <xf numFmtId="1" fontId="0" fillId="6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0" fillId="9" borderId="1" xfId="0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0" fillId="5" borderId="1" xfId="0" applyNumberFormat="1" applyFill="1" applyBorder="1"/>
    <xf numFmtId="2" fontId="0" fillId="5" borderId="1" xfId="0" applyNumberFormat="1" applyFill="1" applyBorder="1" applyAlignment="1">
      <alignment horizontal="center"/>
    </xf>
    <xf numFmtId="2" fontId="0" fillId="7" borderId="1" xfId="0" applyNumberFormat="1" applyFill="1" applyBorder="1"/>
    <xf numFmtId="2" fontId="0" fillId="6" borderId="1" xfId="0" applyNumberFormat="1" applyFill="1" applyBorder="1"/>
    <xf numFmtId="2" fontId="0" fillId="8" borderId="1" xfId="0" applyNumberFormat="1" applyFill="1" applyBorder="1"/>
    <xf numFmtId="166" fontId="0" fillId="6" borderId="1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2" borderId="2" xfId="0" applyFont="1" applyFill="1" applyBorder="1"/>
    <xf numFmtId="165" fontId="0" fillId="7" borderId="1" xfId="0" applyNumberFormat="1" applyFill="1" applyBorder="1" applyAlignment="1">
      <alignment horizontal="center"/>
    </xf>
    <xf numFmtId="166" fontId="0" fillId="8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7" fontId="0" fillId="8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/>
    <xf numFmtId="164" fontId="0" fillId="0" borderId="0" xfId="0" applyNumberFormat="1" applyFill="1"/>
    <xf numFmtId="0" fontId="1" fillId="3" borderId="1" xfId="0" applyFont="1" applyFill="1" applyBorder="1" applyAlignment="1">
      <alignment horizontal="center"/>
    </xf>
    <xf numFmtId="0" fontId="1" fillId="6" borderId="0" xfId="0" applyFont="1" applyFill="1"/>
    <xf numFmtId="0" fontId="1" fillId="8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 applyBorder="1" applyAlignment="1">
      <alignment horizontal="center"/>
    </xf>
    <xf numFmtId="0" fontId="2" fillId="2" borderId="0" xfId="0" applyFont="1" applyFill="1" applyAlignment="1"/>
    <xf numFmtId="0" fontId="5" fillId="8" borderId="0" xfId="0" applyFont="1" applyFill="1"/>
    <xf numFmtId="0" fontId="5" fillId="11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5" fillId="0" borderId="0" xfId="0" applyFont="1" applyFill="1" applyBorder="1"/>
    <xf numFmtId="0" fontId="5" fillId="11" borderId="1" xfId="0" applyFont="1" applyFill="1" applyBorder="1"/>
    <xf numFmtId="0" fontId="5" fillId="4" borderId="0" xfId="0" applyFont="1" applyFill="1"/>
    <xf numFmtId="0" fontId="0" fillId="4" borderId="0" xfId="0" applyFill="1"/>
    <xf numFmtId="168" fontId="0" fillId="0" borderId="1" xfId="0" applyNumberFormat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165" fontId="0" fillId="0" borderId="0" xfId="0" applyNumberFormat="1" applyFill="1"/>
    <xf numFmtId="0" fontId="5" fillId="6" borderId="0" xfId="0" applyFont="1" applyFill="1"/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9" borderId="2" xfId="0" applyNumberFormat="1" applyFill="1" applyBorder="1" applyAlignment="1">
      <alignment horizontal="center"/>
    </xf>
    <xf numFmtId="2" fontId="0" fillId="9" borderId="3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textRotation="255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25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E19" sqref="E19"/>
    </sheetView>
  </sheetViews>
  <sheetFormatPr defaultRowHeight="15" x14ac:dyDescent="0.25"/>
  <cols>
    <col min="4" max="4" width="9.85546875" customWidth="1"/>
    <col min="6" max="6" width="11" customWidth="1"/>
    <col min="22" max="22" width="12" bestFit="1" customWidth="1"/>
  </cols>
  <sheetData>
    <row r="1" spans="1:23" ht="18.75" x14ac:dyDescent="0.3">
      <c r="A1" s="79" t="s">
        <v>51</v>
      </c>
      <c r="B1" s="79"/>
      <c r="C1" s="79"/>
      <c r="D1" s="1"/>
    </row>
    <row r="3" spans="1:23" x14ac:dyDescent="0.25">
      <c r="B3" s="5" t="s">
        <v>0</v>
      </c>
      <c r="C3" s="5"/>
      <c r="D3" s="64" t="s">
        <v>1</v>
      </c>
      <c r="E3" s="64" t="s">
        <v>24</v>
      </c>
      <c r="F3" s="64" t="s">
        <v>23</v>
      </c>
      <c r="G3" s="64" t="s">
        <v>25</v>
      </c>
      <c r="J3" s="5" t="s">
        <v>0</v>
      </c>
      <c r="K3" s="5"/>
      <c r="L3" s="64" t="s">
        <v>1</v>
      </c>
      <c r="M3" s="64" t="s">
        <v>24</v>
      </c>
      <c r="N3" s="64" t="s">
        <v>23</v>
      </c>
      <c r="O3" s="64" t="s">
        <v>25</v>
      </c>
      <c r="R3" s="5" t="s">
        <v>0</v>
      </c>
      <c r="S3" s="5"/>
      <c r="T3" s="64" t="s">
        <v>1</v>
      </c>
      <c r="U3" s="64" t="s">
        <v>24</v>
      </c>
      <c r="V3" s="64" t="s">
        <v>23</v>
      </c>
      <c r="W3" s="64" t="s">
        <v>25</v>
      </c>
    </row>
    <row r="4" spans="1:23" x14ac:dyDescent="0.25">
      <c r="D4" s="69" t="s">
        <v>5</v>
      </c>
      <c r="E4" s="69" t="s">
        <v>5</v>
      </c>
      <c r="F4" s="69" t="s">
        <v>5</v>
      </c>
      <c r="G4" s="69" t="s">
        <v>5</v>
      </c>
      <c r="L4" s="69" t="s">
        <v>4</v>
      </c>
      <c r="M4" s="69" t="s">
        <v>4</v>
      </c>
      <c r="N4" s="69" t="s">
        <v>4</v>
      </c>
      <c r="O4" s="69" t="s">
        <v>4</v>
      </c>
      <c r="T4" s="69" t="s">
        <v>2</v>
      </c>
      <c r="U4" s="69" t="s">
        <v>2</v>
      </c>
      <c r="V4" s="69" t="s">
        <v>2</v>
      </c>
      <c r="W4" s="69" t="s">
        <v>2</v>
      </c>
    </row>
    <row r="5" spans="1:23" x14ac:dyDescent="0.25">
      <c r="D5" s="39">
        <v>14</v>
      </c>
      <c r="E5" s="39">
        <v>12</v>
      </c>
      <c r="F5" s="39">
        <v>10</v>
      </c>
      <c r="G5" s="39">
        <v>9</v>
      </c>
      <c r="L5" s="39">
        <v>14</v>
      </c>
      <c r="M5" s="39">
        <v>11</v>
      </c>
      <c r="N5" s="39">
        <v>11</v>
      </c>
      <c r="O5" s="39">
        <v>10</v>
      </c>
      <c r="T5" s="39">
        <v>14</v>
      </c>
      <c r="U5" s="39">
        <v>12</v>
      </c>
      <c r="V5" s="39">
        <v>8</v>
      </c>
      <c r="W5" s="39">
        <v>6</v>
      </c>
    </row>
    <row r="6" spans="1:23" x14ac:dyDescent="0.25">
      <c r="D6" s="39">
        <v>17</v>
      </c>
      <c r="E6" s="39">
        <v>14</v>
      </c>
      <c r="F6" s="39">
        <v>13</v>
      </c>
      <c r="G6" s="39">
        <v>7</v>
      </c>
      <c r="L6" s="39">
        <v>13</v>
      </c>
      <c r="M6" s="39">
        <v>12</v>
      </c>
      <c r="N6" s="39">
        <v>12</v>
      </c>
      <c r="O6" s="39">
        <v>7</v>
      </c>
      <c r="T6" s="39">
        <v>13</v>
      </c>
      <c r="U6" s="39">
        <v>13</v>
      </c>
      <c r="V6" s="39">
        <v>11</v>
      </c>
      <c r="W6" s="39">
        <v>0</v>
      </c>
    </row>
    <row r="7" spans="1:23" x14ac:dyDescent="0.25">
      <c r="D7" s="39">
        <v>16</v>
      </c>
      <c r="E7" s="39">
        <v>13</v>
      </c>
      <c r="F7" s="39">
        <v>12</v>
      </c>
      <c r="G7" s="39">
        <v>9</v>
      </c>
      <c r="L7" s="39">
        <v>15</v>
      </c>
      <c r="M7" s="39">
        <v>13</v>
      </c>
      <c r="N7" s="39">
        <v>10</v>
      </c>
      <c r="O7" s="39">
        <v>9</v>
      </c>
      <c r="T7" s="39">
        <v>12</v>
      </c>
      <c r="U7" s="39">
        <v>11</v>
      </c>
      <c r="V7" s="39">
        <v>9</v>
      </c>
      <c r="W7" s="39">
        <v>11</v>
      </c>
    </row>
    <row r="8" spans="1:23" x14ac:dyDescent="0.25">
      <c r="D8" s="39">
        <v>13</v>
      </c>
      <c r="E8" s="39">
        <v>13</v>
      </c>
      <c r="F8" s="39">
        <v>13</v>
      </c>
      <c r="G8" s="39">
        <v>8</v>
      </c>
      <c r="L8" s="39">
        <v>13</v>
      </c>
      <c r="M8" s="39">
        <v>13</v>
      </c>
      <c r="N8" s="39">
        <v>10</v>
      </c>
      <c r="O8" s="39">
        <v>10</v>
      </c>
      <c r="T8" s="39">
        <v>13</v>
      </c>
      <c r="U8" s="39">
        <v>10</v>
      </c>
      <c r="V8" s="39">
        <v>10</v>
      </c>
      <c r="W8" s="39">
        <v>0</v>
      </c>
    </row>
    <row r="9" spans="1:23" x14ac:dyDescent="0.25">
      <c r="D9" s="39">
        <v>11</v>
      </c>
      <c r="E9" s="39">
        <v>12</v>
      </c>
      <c r="F9" s="39">
        <v>12</v>
      </c>
      <c r="G9" s="39">
        <v>9</v>
      </c>
      <c r="L9" s="39">
        <v>13</v>
      </c>
      <c r="M9" s="39">
        <v>12</v>
      </c>
      <c r="N9" s="39">
        <v>12</v>
      </c>
      <c r="O9" s="39">
        <v>8</v>
      </c>
      <c r="T9" s="39">
        <v>13</v>
      </c>
      <c r="U9" s="39">
        <v>11</v>
      </c>
      <c r="V9" s="39">
        <v>0</v>
      </c>
      <c r="W9" s="39">
        <v>0</v>
      </c>
    </row>
    <row r="10" spans="1:23" x14ac:dyDescent="0.25">
      <c r="D10" s="39">
        <v>16</v>
      </c>
      <c r="E10" s="39">
        <v>12</v>
      </c>
      <c r="F10" s="39">
        <v>13</v>
      </c>
      <c r="G10" s="39">
        <v>11</v>
      </c>
      <c r="L10" s="39">
        <v>14</v>
      </c>
      <c r="M10" s="39">
        <v>11</v>
      </c>
      <c r="N10" s="39">
        <v>10</v>
      </c>
      <c r="O10" s="39">
        <v>9</v>
      </c>
      <c r="T10" s="39">
        <v>14</v>
      </c>
      <c r="U10" s="39">
        <v>10</v>
      </c>
      <c r="V10" s="39">
        <v>0</v>
      </c>
      <c r="W10" s="39">
        <v>8</v>
      </c>
    </row>
    <row r="11" spans="1:23" x14ac:dyDescent="0.25">
      <c r="D11" s="39">
        <v>14</v>
      </c>
      <c r="E11" s="39">
        <v>14</v>
      </c>
      <c r="F11" s="39">
        <v>13</v>
      </c>
      <c r="G11" s="39">
        <v>11</v>
      </c>
      <c r="L11" s="39">
        <v>14</v>
      </c>
      <c r="M11" s="39">
        <v>12</v>
      </c>
      <c r="N11" s="39">
        <v>0</v>
      </c>
      <c r="O11" s="39">
        <v>0</v>
      </c>
      <c r="T11" s="39">
        <v>15</v>
      </c>
      <c r="U11" s="39">
        <v>8</v>
      </c>
      <c r="V11" s="39">
        <v>9</v>
      </c>
      <c r="W11" s="39">
        <v>0</v>
      </c>
    </row>
    <row r="12" spans="1:23" x14ac:dyDescent="0.25">
      <c r="D12" s="39">
        <v>15</v>
      </c>
      <c r="E12" s="39">
        <v>12</v>
      </c>
      <c r="F12" s="39">
        <v>12</v>
      </c>
      <c r="G12" s="39">
        <v>9</v>
      </c>
      <c r="L12" s="39">
        <v>13</v>
      </c>
      <c r="M12" s="39">
        <v>11</v>
      </c>
      <c r="N12" s="39">
        <v>0</v>
      </c>
      <c r="O12" s="39">
        <v>0</v>
      </c>
      <c r="T12" s="39">
        <v>13</v>
      </c>
      <c r="U12" s="39">
        <v>12</v>
      </c>
      <c r="V12" s="39">
        <v>11</v>
      </c>
      <c r="W12" s="39">
        <v>8</v>
      </c>
    </row>
    <row r="13" spans="1:23" x14ac:dyDescent="0.25">
      <c r="D13" s="39">
        <v>15</v>
      </c>
      <c r="E13" s="39">
        <v>11</v>
      </c>
      <c r="F13" s="39">
        <v>0</v>
      </c>
      <c r="G13" s="39">
        <v>0</v>
      </c>
      <c r="L13" s="39">
        <v>12</v>
      </c>
      <c r="M13" s="39">
        <v>0</v>
      </c>
      <c r="N13" s="39">
        <v>0</v>
      </c>
      <c r="O13" s="39">
        <v>0</v>
      </c>
      <c r="T13" s="39">
        <v>12</v>
      </c>
      <c r="U13" s="39">
        <v>0</v>
      </c>
      <c r="V13" s="39">
        <v>0</v>
      </c>
      <c r="W13" s="39">
        <v>0</v>
      </c>
    </row>
    <row r="14" spans="1:23" x14ac:dyDescent="0.25">
      <c r="D14" s="39">
        <v>16</v>
      </c>
      <c r="E14" s="39">
        <v>0</v>
      </c>
      <c r="F14" s="39">
        <v>0</v>
      </c>
      <c r="G14" s="39">
        <v>0</v>
      </c>
      <c r="L14" s="39">
        <v>15</v>
      </c>
      <c r="M14" s="39">
        <v>0</v>
      </c>
      <c r="N14" s="39">
        <v>0</v>
      </c>
      <c r="O14" s="39">
        <v>0</v>
      </c>
      <c r="T14" s="39">
        <v>14</v>
      </c>
      <c r="U14" s="39">
        <v>0</v>
      </c>
      <c r="V14" s="39">
        <v>0</v>
      </c>
      <c r="W14" s="39">
        <v>5</v>
      </c>
    </row>
    <row r="15" spans="1:23" x14ac:dyDescent="0.25"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3" x14ac:dyDescent="0.25"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8"/>
      <c r="T16" s="68"/>
      <c r="U16" s="68"/>
      <c r="V16" s="68"/>
    </row>
    <row r="17" spans="3:22" x14ac:dyDescent="0.25"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8"/>
      <c r="T17" s="68"/>
      <c r="U17" s="68"/>
      <c r="V17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D3" sqref="D3"/>
    </sheetView>
  </sheetViews>
  <sheetFormatPr defaultRowHeight="15" x14ac:dyDescent="0.25"/>
  <sheetData>
    <row r="1" spans="1:18" ht="18.75" x14ac:dyDescent="0.3">
      <c r="A1" s="94" t="s">
        <v>50</v>
      </c>
      <c r="B1" s="94"/>
      <c r="C1" s="94"/>
    </row>
    <row r="2" spans="1:18" x14ac:dyDescent="0.25">
      <c r="E2" s="2"/>
      <c r="F2" s="2"/>
      <c r="G2" s="3"/>
    </row>
    <row r="3" spans="1:18" x14ac:dyDescent="0.25">
      <c r="B3" s="67"/>
      <c r="C3" s="78"/>
      <c r="D3" s="78"/>
      <c r="E3" s="4"/>
      <c r="F3" s="4"/>
      <c r="G3" s="3"/>
    </row>
    <row r="4" spans="1:18" ht="21" x14ac:dyDescent="0.35">
      <c r="B4" s="76"/>
      <c r="C4" s="67"/>
      <c r="D4" s="77"/>
      <c r="E4" s="77"/>
      <c r="F4" s="77"/>
      <c r="G4" s="77"/>
      <c r="H4" s="77"/>
      <c r="I4" s="67"/>
      <c r="J4" s="67"/>
    </row>
    <row r="6" spans="1:18" x14ac:dyDescent="0.25">
      <c r="B6" s="6" t="s">
        <v>6</v>
      </c>
      <c r="C6" s="64" t="s">
        <v>1</v>
      </c>
      <c r="D6" s="64" t="s">
        <v>24</v>
      </c>
      <c r="E6" s="64" t="s">
        <v>23</v>
      </c>
      <c r="F6" s="64" t="s">
        <v>25</v>
      </c>
      <c r="G6" s="7"/>
      <c r="H6" s="6" t="s">
        <v>7</v>
      </c>
      <c r="I6" s="64" t="s">
        <v>1</v>
      </c>
      <c r="J6" s="64" t="s">
        <v>24</v>
      </c>
      <c r="K6" s="64" t="s">
        <v>23</v>
      </c>
      <c r="L6" s="64" t="s">
        <v>25</v>
      </c>
      <c r="M6" s="7"/>
      <c r="N6" s="6" t="s">
        <v>3</v>
      </c>
      <c r="O6" s="64" t="s">
        <v>1</v>
      </c>
      <c r="P6" s="64" t="s">
        <v>24</v>
      </c>
      <c r="Q6" s="64" t="s">
        <v>23</v>
      </c>
      <c r="R6" s="64" t="s">
        <v>25</v>
      </c>
    </row>
    <row r="7" spans="1:18" x14ac:dyDescent="0.25">
      <c r="C7" s="33">
        <v>118</v>
      </c>
      <c r="D7" s="33">
        <v>59</v>
      </c>
      <c r="E7" s="33">
        <v>63</v>
      </c>
      <c r="F7" s="33">
        <v>45</v>
      </c>
      <c r="G7" s="7"/>
      <c r="H7" s="7"/>
      <c r="I7" s="33">
        <v>136</v>
      </c>
      <c r="J7" s="33">
        <v>80</v>
      </c>
      <c r="K7" s="33">
        <v>66</v>
      </c>
      <c r="L7" s="33">
        <v>45</v>
      </c>
      <c r="M7" s="7"/>
      <c r="N7" s="7"/>
      <c r="O7" s="13">
        <v>173</v>
      </c>
      <c r="P7" s="13">
        <v>124</v>
      </c>
      <c r="Q7" s="13">
        <v>91</v>
      </c>
      <c r="R7" s="13">
        <v>67</v>
      </c>
    </row>
    <row r="8" spans="1:18" x14ac:dyDescent="0.25">
      <c r="C8" s="33">
        <v>88</v>
      </c>
      <c r="D8" s="33">
        <v>58</v>
      </c>
      <c r="E8" s="33">
        <v>43</v>
      </c>
      <c r="F8" s="33">
        <v>22</v>
      </c>
      <c r="G8" s="7"/>
      <c r="H8" s="7"/>
      <c r="I8" s="33">
        <v>106</v>
      </c>
      <c r="J8" s="33">
        <v>69</v>
      </c>
      <c r="K8" s="33">
        <v>60</v>
      </c>
      <c r="L8" s="33">
        <v>0</v>
      </c>
      <c r="M8" s="7"/>
      <c r="N8" s="7"/>
      <c r="O8" s="13">
        <v>136</v>
      </c>
      <c r="P8" s="13">
        <v>108</v>
      </c>
      <c r="Q8" s="13">
        <v>82</v>
      </c>
      <c r="R8" s="13">
        <v>0</v>
      </c>
    </row>
    <row r="9" spans="1:18" x14ac:dyDescent="0.25">
      <c r="C9" s="33">
        <v>96</v>
      </c>
      <c r="D9" s="33">
        <v>60</v>
      </c>
      <c r="E9" s="33">
        <v>45</v>
      </c>
      <c r="F9" s="33">
        <v>40</v>
      </c>
      <c r="G9" s="7"/>
      <c r="H9" s="7"/>
      <c r="I9" s="33">
        <v>115</v>
      </c>
      <c r="J9" s="33">
        <v>72</v>
      </c>
      <c r="K9" s="33">
        <v>57</v>
      </c>
      <c r="L9" s="33">
        <v>40</v>
      </c>
      <c r="M9" s="7"/>
      <c r="N9" s="7"/>
      <c r="O9" s="13">
        <v>131</v>
      </c>
      <c r="P9" s="13">
        <v>103</v>
      </c>
      <c r="Q9" s="13">
        <v>79</v>
      </c>
      <c r="R9" s="13">
        <v>61</v>
      </c>
    </row>
    <row r="10" spans="1:18" x14ac:dyDescent="0.25">
      <c r="C10" s="33">
        <v>71</v>
      </c>
      <c r="D10" s="33">
        <v>22</v>
      </c>
      <c r="E10" s="33">
        <v>37</v>
      </c>
      <c r="F10" s="33">
        <v>20</v>
      </c>
      <c r="G10" s="7"/>
      <c r="H10" s="7"/>
      <c r="I10" s="33">
        <v>98</v>
      </c>
      <c r="J10" s="33">
        <v>0</v>
      </c>
      <c r="K10" s="33">
        <v>54</v>
      </c>
      <c r="L10" s="33">
        <v>0</v>
      </c>
      <c r="M10" s="7"/>
      <c r="N10" s="7"/>
      <c r="O10" s="13">
        <v>119</v>
      </c>
      <c r="P10" s="13">
        <v>0</v>
      </c>
      <c r="Q10" s="13">
        <v>76</v>
      </c>
      <c r="R10" s="13">
        <v>0</v>
      </c>
    </row>
    <row r="11" spans="1:18" x14ac:dyDescent="0.25">
      <c r="C11" s="33">
        <v>86</v>
      </c>
      <c r="D11" s="33">
        <v>53</v>
      </c>
      <c r="E11" s="33">
        <v>34</v>
      </c>
      <c r="F11" s="33">
        <v>55</v>
      </c>
      <c r="G11" s="7"/>
      <c r="H11" s="7"/>
      <c r="I11" s="33">
        <v>101</v>
      </c>
      <c r="J11" s="33">
        <v>87</v>
      </c>
      <c r="K11" s="33">
        <v>0</v>
      </c>
      <c r="L11" s="33">
        <v>50</v>
      </c>
      <c r="M11" s="7"/>
      <c r="N11" s="7"/>
      <c r="O11" s="13">
        <v>125</v>
      </c>
      <c r="P11" s="13">
        <v>116</v>
      </c>
      <c r="Q11" s="13">
        <v>0</v>
      </c>
      <c r="R11" s="13">
        <v>69</v>
      </c>
    </row>
    <row r="12" spans="1:18" x14ac:dyDescent="0.25">
      <c r="C12" s="33">
        <v>56</v>
      </c>
      <c r="D12" s="33">
        <v>77</v>
      </c>
      <c r="E12" s="33">
        <v>26</v>
      </c>
      <c r="F12" s="33">
        <v>29</v>
      </c>
      <c r="G12" s="7"/>
      <c r="H12" s="7"/>
      <c r="I12" s="33">
        <v>82</v>
      </c>
      <c r="J12" s="33">
        <v>103</v>
      </c>
      <c r="K12" s="33">
        <v>0</v>
      </c>
      <c r="L12" s="33">
        <v>38</v>
      </c>
      <c r="M12" s="7"/>
      <c r="N12" s="7"/>
      <c r="O12" s="13">
        <v>108</v>
      </c>
      <c r="P12" s="13">
        <v>134</v>
      </c>
      <c r="Q12" s="13">
        <v>0</v>
      </c>
      <c r="R12" s="13">
        <v>56</v>
      </c>
    </row>
    <row r="13" spans="1:18" x14ac:dyDescent="0.25">
      <c r="C13" s="33">
        <v>67</v>
      </c>
      <c r="D13" s="33">
        <v>66</v>
      </c>
      <c r="E13" s="33">
        <v>75</v>
      </c>
      <c r="F13" s="33">
        <v>34</v>
      </c>
      <c r="G13" s="7"/>
      <c r="H13" s="7"/>
      <c r="I13" s="33">
        <v>90</v>
      </c>
      <c r="J13" s="33">
        <v>79</v>
      </c>
      <c r="K13" s="33">
        <v>72</v>
      </c>
      <c r="L13" s="33">
        <v>33</v>
      </c>
      <c r="M13" s="7"/>
      <c r="N13" s="7"/>
      <c r="O13" s="13">
        <v>118</v>
      </c>
      <c r="P13" s="13">
        <v>107</v>
      </c>
      <c r="Q13" s="13">
        <v>97</v>
      </c>
      <c r="R13" s="13">
        <v>0</v>
      </c>
    </row>
    <row r="14" spans="1:18" x14ac:dyDescent="0.25">
      <c r="C14" s="33">
        <v>62</v>
      </c>
      <c r="D14" s="33">
        <v>0</v>
      </c>
      <c r="E14" s="33">
        <v>36</v>
      </c>
      <c r="F14" s="33">
        <v>30</v>
      </c>
      <c r="G14" s="7"/>
      <c r="H14" s="7"/>
      <c r="I14" s="33">
        <v>96</v>
      </c>
      <c r="J14" s="33">
        <v>0</v>
      </c>
      <c r="K14" s="33">
        <v>55</v>
      </c>
      <c r="L14" s="33">
        <v>34</v>
      </c>
      <c r="M14" s="7"/>
      <c r="N14" s="7"/>
      <c r="O14" s="13">
        <v>117</v>
      </c>
      <c r="P14" s="13">
        <v>0</v>
      </c>
      <c r="Q14" s="13">
        <v>72.5</v>
      </c>
      <c r="R14" s="13">
        <v>53</v>
      </c>
    </row>
    <row r="15" spans="1:18" x14ac:dyDescent="0.25">
      <c r="C15" s="33">
        <v>93</v>
      </c>
      <c r="D15" s="33">
        <v>74</v>
      </c>
      <c r="E15" s="33">
        <v>0</v>
      </c>
      <c r="F15" s="33">
        <v>0</v>
      </c>
      <c r="G15" s="7"/>
      <c r="H15" s="7"/>
      <c r="I15" s="33">
        <v>106</v>
      </c>
      <c r="J15" s="33">
        <v>106</v>
      </c>
      <c r="K15" s="33">
        <v>0</v>
      </c>
      <c r="L15" s="33">
        <v>0</v>
      </c>
      <c r="M15" s="7"/>
      <c r="N15" s="7"/>
      <c r="O15" s="13">
        <v>139</v>
      </c>
      <c r="P15" s="13">
        <v>122</v>
      </c>
      <c r="Q15" s="13">
        <v>0</v>
      </c>
      <c r="R15" s="13">
        <v>0</v>
      </c>
    </row>
    <row r="16" spans="1:18" x14ac:dyDescent="0.25">
      <c r="C16" s="33">
        <v>98</v>
      </c>
      <c r="D16" s="33">
        <v>68</v>
      </c>
      <c r="E16" s="33">
        <v>0</v>
      </c>
      <c r="F16" s="33">
        <v>0</v>
      </c>
      <c r="G16" s="7"/>
      <c r="H16" s="7"/>
      <c r="I16" s="33">
        <v>123</v>
      </c>
      <c r="J16" s="33">
        <v>88</v>
      </c>
      <c r="K16" s="33">
        <v>0</v>
      </c>
      <c r="L16" s="33">
        <v>0</v>
      </c>
      <c r="M16" s="7"/>
      <c r="N16" s="7"/>
      <c r="O16" s="13">
        <v>167</v>
      </c>
      <c r="P16" s="13">
        <v>114</v>
      </c>
      <c r="Q16" s="13">
        <v>0</v>
      </c>
      <c r="R16" s="13">
        <v>0</v>
      </c>
    </row>
    <row r="17" spans="2:18" x14ac:dyDescent="0.25"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 x14ac:dyDescent="0.25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 x14ac:dyDescent="0.25">
      <c r="B19" s="72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" sqref="C1:F1"/>
    </sheetView>
  </sheetViews>
  <sheetFormatPr defaultRowHeight="15" x14ac:dyDescent="0.25"/>
  <sheetData>
    <row r="1" spans="1:9" ht="18.75" x14ac:dyDescent="0.3">
      <c r="C1" s="95" t="s">
        <v>52</v>
      </c>
      <c r="D1" s="95"/>
      <c r="E1" s="95"/>
      <c r="F1" s="95"/>
    </row>
    <row r="2" spans="1:9" x14ac:dyDescent="0.25">
      <c r="A2" s="5" t="s">
        <v>11</v>
      </c>
    </row>
    <row r="3" spans="1:9" x14ac:dyDescent="0.25">
      <c r="C3" s="1"/>
    </row>
    <row r="4" spans="1:9" x14ac:dyDescent="0.25">
      <c r="B4" s="1" t="s">
        <v>12</v>
      </c>
      <c r="D4" s="5" t="s">
        <v>13</v>
      </c>
      <c r="E4" s="5" t="s">
        <v>1</v>
      </c>
      <c r="F4" s="5" t="s">
        <v>14</v>
      </c>
      <c r="G4" s="5" t="s">
        <v>15</v>
      </c>
      <c r="H4" s="5"/>
      <c r="I4" s="5"/>
    </row>
    <row r="5" spans="1:9" x14ac:dyDescent="0.25">
      <c r="C5" s="5" t="s">
        <v>16</v>
      </c>
      <c r="D5" s="8">
        <v>1.72E-2</v>
      </c>
      <c r="E5" s="8">
        <v>1.7899999999999999E-2</v>
      </c>
      <c r="F5" s="8">
        <v>0.36499999999999999</v>
      </c>
      <c r="G5" s="8">
        <v>1</v>
      </c>
      <c r="H5" s="8"/>
      <c r="I5" s="8"/>
    </row>
    <row r="6" spans="1:9" x14ac:dyDescent="0.25">
      <c r="C6" s="5" t="s">
        <v>17</v>
      </c>
      <c r="D6" s="8">
        <v>0.4325</v>
      </c>
      <c r="E6" s="8">
        <v>0.4355</v>
      </c>
      <c r="F6" s="8">
        <v>0.34549999999999997</v>
      </c>
      <c r="G6" s="8">
        <v>0</v>
      </c>
      <c r="H6" s="8"/>
      <c r="I6" s="8"/>
    </row>
    <row r="7" spans="1:9" x14ac:dyDescent="0.25">
      <c r="C7" s="5" t="s">
        <v>18</v>
      </c>
      <c r="D7" s="8">
        <v>0.21679999999999999</v>
      </c>
      <c r="E7" s="8">
        <v>0.1694</v>
      </c>
      <c r="F7" s="8">
        <v>0.1071</v>
      </c>
      <c r="G7" s="8">
        <v>0</v>
      </c>
      <c r="H7" s="8"/>
      <c r="I7" s="8"/>
    </row>
    <row r="8" spans="1:9" x14ac:dyDescent="0.25">
      <c r="C8" s="5" t="s">
        <v>19</v>
      </c>
      <c r="D8" s="8">
        <v>0.26300000000000001</v>
      </c>
      <c r="E8" s="8">
        <v>0.29749999999999999</v>
      </c>
      <c r="F8" s="8">
        <v>0.15570000000000001</v>
      </c>
      <c r="G8" s="8">
        <v>0</v>
      </c>
      <c r="H8" s="8"/>
      <c r="I8" s="8"/>
    </row>
    <row r="11" spans="1:9" x14ac:dyDescent="0.25">
      <c r="C11" s="5"/>
    </row>
    <row r="12" spans="1:9" x14ac:dyDescent="0.25">
      <c r="B12" s="1" t="s">
        <v>20</v>
      </c>
      <c r="D12" s="5" t="s">
        <v>13</v>
      </c>
      <c r="E12" s="5" t="s">
        <v>1</v>
      </c>
      <c r="F12" s="5" t="s">
        <v>14</v>
      </c>
      <c r="G12" s="5" t="s">
        <v>15</v>
      </c>
      <c r="H12" s="5"/>
      <c r="I12" s="5"/>
    </row>
    <row r="13" spans="1:9" x14ac:dyDescent="0.25">
      <c r="C13" s="5" t="s">
        <v>16</v>
      </c>
      <c r="D13" s="8">
        <v>4.8300000000000003E-2</v>
      </c>
      <c r="E13" s="8">
        <v>3.2199999999999999E-2</v>
      </c>
      <c r="F13" s="8">
        <v>0.55559999999999998</v>
      </c>
      <c r="G13" s="8">
        <v>0.96430000000000005</v>
      </c>
      <c r="H13" s="8"/>
      <c r="I13" s="8"/>
    </row>
    <row r="14" spans="1:9" x14ac:dyDescent="0.25">
      <c r="C14" s="5" t="s">
        <v>17</v>
      </c>
      <c r="D14" s="8">
        <v>0.44090000000000001</v>
      </c>
      <c r="E14" s="8">
        <v>0.51070000000000004</v>
      </c>
      <c r="F14" s="8">
        <v>0.3241</v>
      </c>
      <c r="G14" s="8">
        <v>2.3800000000000002E-2</v>
      </c>
      <c r="H14" s="8"/>
      <c r="I14" s="8"/>
    </row>
    <row r="15" spans="1:9" x14ac:dyDescent="0.25">
      <c r="C15" s="5" t="s">
        <v>18</v>
      </c>
      <c r="D15" s="8">
        <v>0.25790000000000002</v>
      </c>
      <c r="E15" s="8">
        <v>0.24249999999999999</v>
      </c>
      <c r="F15" s="8">
        <v>7.4099999999999999E-2</v>
      </c>
      <c r="G15" s="8">
        <v>6.9999999999999999E-4</v>
      </c>
      <c r="H15" s="8"/>
      <c r="I15" s="8"/>
    </row>
    <row r="16" spans="1:9" x14ac:dyDescent="0.25">
      <c r="C16" s="5" t="s">
        <v>19</v>
      </c>
      <c r="D16" s="8">
        <v>0.2198</v>
      </c>
      <c r="E16" s="8">
        <v>0.19309999999999999</v>
      </c>
      <c r="F16" s="8">
        <v>3.6999999999999998E-2</v>
      </c>
      <c r="G16" s="8">
        <v>8.9999999999999998E-4</v>
      </c>
      <c r="H16" s="8"/>
      <c r="I16" s="8"/>
    </row>
    <row r="19" spans="2:9" x14ac:dyDescent="0.25">
      <c r="B19" s="1" t="s">
        <v>21</v>
      </c>
      <c r="D19" s="5" t="s">
        <v>13</v>
      </c>
      <c r="E19" s="5" t="s">
        <v>1</v>
      </c>
      <c r="F19" s="5" t="s">
        <v>14</v>
      </c>
      <c r="G19" s="5" t="s">
        <v>15</v>
      </c>
      <c r="H19" s="5"/>
      <c r="I19" s="5"/>
    </row>
    <row r="20" spans="2:9" x14ac:dyDescent="0.25">
      <c r="C20" s="5" t="s">
        <v>16</v>
      </c>
      <c r="D20" s="8">
        <v>3.0200000000000001E-2</v>
      </c>
      <c r="E20" s="8">
        <v>2.3E-2</v>
      </c>
      <c r="F20" s="8">
        <v>0.43059999999999998</v>
      </c>
      <c r="G20" s="8">
        <v>0.97599999999999998</v>
      </c>
      <c r="H20" s="8"/>
      <c r="I20" s="8"/>
    </row>
    <row r="21" spans="2:9" x14ac:dyDescent="0.25">
      <c r="C21" s="5" t="s">
        <v>17</v>
      </c>
      <c r="D21" s="8">
        <v>0.40570000000000001</v>
      </c>
      <c r="E21" s="8">
        <v>0.50970000000000004</v>
      </c>
      <c r="F21" s="8">
        <v>0.35630000000000001</v>
      </c>
      <c r="G21" s="8">
        <v>2.4E-2</v>
      </c>
      <c r="H21" s="8"/>
      <c r="I21" s="8"/>
    </row>
    <row r="22" spans="2:9" x14ac:dyDescent="0.25">
      <c r="C22" s="5" t="s">
        <v>18</v>
      </c>
      <c r="D22" s="8">
        <v>0.15640000000000001</v>
      </c>
      <c r="E22" s="8">
        <v>0.15490000000000001</v>
      </c>
      <c r="F22" s="8">
        <v>8.6499999999999994E-2</v>
      </c>
      <c r="G22" s="8">
        <v>0</v>
      </c>
      <c r="H22" s="8"/>
      <c r="I22" s="8"/>
    </row>
    <row r="23" spans="2:9" x14ac:dyDescent="0.25">
      <c r="C23" s="5" t="s">
        <v>19</v>
      </c>
      <c r="D23" s="8">
        <v>0.20200000000000001</v>
      </c>
      <c r="E23" s="8">
        <v>0.21329999999999999</v>
      </c>
      <c r="F23" s="8">
        <v>0.1265</v>
      </c>
      <c r="G23" s="8">
        <v>0</v>
      </c>
      <c r="H23" s="8"/>
      <c r="I23" s="8"/>
    </row>
  </sheetData>
  <mergeCells count="1">
    <mergeCell ref="C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J3" sqref="J3"/>
    </sheetView>
  </sheetViews>
  <sheetFormatPr defaultRowHeight="15" x14ac:dyDescent="0.25"/>
  <sheetData>
    <row r="1" spans="1:9" ht="18.75" x14ac:dyDescent="0.3">
      <c r="D1" s="95" t="s">
        <v>52</v>
      </c>
      <c r="E1" s="95"/>
      <c r="F1" s="95"/>
      <c r="G1" s="95"/>
    </row>
    <row r="3" spans="1:9" x14ac:dyDescent="0.25">
      <c r="A3" s="5" t="s">
        <v>22</v>
      </c>
    </row>
    <row r="4" spans="1:9" x14ac:dyDescent="0.25">
      <c r="C4" s="1"/>
    </row>
    <row r="5" spans="1:9" x14ac:dyDescent="0.25">
      <c r="B5" s="1" t="s">
        <v>12</v>
      </c>
      <c r="D5" s="6" t="s">
        <v>13</v>
      </c>
      <c r="E5" s="6" t="s">
        <v>1</v>
      </c>
      <c r="F5" s="6" t="s">
        <v>14</v>
      </c>
      <c r="G5" s="6" t="s">
        <v>15</v>
      </c>
      <c r="H5" s="5"/>
      <c r="I5" s="5"/>
    </row>
    <row r="6" spans="1:9" x14ac:dyDescent="0.25">
      <c r="C6" s="5" t="s">
        <v>16</v>
      </c>
      <c r="D6" s="8">
        <v>2.35E-2</v>
      </c>
      <c r="E6" s="8">
        <v>1.9300000000000001E-2</v>
      </c>
      <c r="F6" s="8">
        <v>0.22550000000000001</v>
      </c>
      <c r="G6" s="8">
        <v>0.97950000000000004</v>
      </c>
      <c r="H6" s="8"/>
      <c r="I6" s="8"/>
    </row>
    <row r="7" spans="1:9" x14ac:dyDescent="0.25">
      <c r="C7" s="5" t="s">
        <v>17</v>
      </c>
      <c r="D7" s="8">
        <v>0.42720000000000002</v>
      </c>
      <c r="E7" s="8">
        <v>0.41520000000000001</v>
      </c>
      <c r="F7" s="8">
        <v>0.54469999999999996</v>
      </c>
      <c r="G7" s="8">
        <v>2.0500000000000001E-2</v>
      </c>
      <c r="H7" s="8"/>
      <c r="I7" s="8"/>
    </row>
    <row r="8" spans="1:9" x14ac:dyDescent="0.25">
      <c r="C8" s="5" t="s">
        <v>18</v>
      </c>
      <c r="D8" s="8">
        <v>0.21029999999999999</v>
      </c>
      <c r="E8" s="8">
        <v>0.19359999999999999</v>
      </c>
      <c r="F8" s="8">
        <v>8.6400000000000005E-2</v>
      </c>
      <c r="G8" s="8">
        <v>0</v>
      </c>
      <c r="H8" s="8"/>
      <c r="I8" s="8"/>
    </row>
    <row r="9" spans="1:9" x14ac:dyDescent="0.25">
      <c r="C9" s="5" t="s">
        <v>19</v>
      </c>
      <c r="D9" s="8">
        <v>0.22819999999999999</v>
      </c>
      <c r="E9" s="8">
        <v>0.2447</v>
      </c>
      <c r="F9" s="8">
        <v>8.7099999999999997E-2</v>
      </c>
      <c r="G9" s="8">
        <v>0</v>
      </c>
      <c r="H9" s="8"/>
      <c r="I9" s="8"/>
    </row>
    <row r="12" spans="1:9" x14ac:dyDescent="0.25">
      <c r="C12" s="5"/>
    </row>
    <row r="13" spans="1:9" x14ac:dyDescent="0.25">
      <c r="B13" s="1" t="s">
        <v>20</v>
      </c>
      <c r="D13" s="6" t="s">
        <v>13</v>
      </c>
      <c r="E13" s="6" t="s">
        <v>1</v>
      </c>
      <c r="F13" s="6" t="s">
        <v>14</v>
      </c>
      <c r="G13" s="6" t="s">
        <v>15</v>
      </c>
      <c r="H13" s="5"/>
      <c r="I13" s="5"/>
    </row>
    <row r="14" spans="1:9" x14ac:dyDescent="0.25">
      <c r="C14" s="5" t="s">
        <v>16</v>
      </c>
      <c r="D14" s="8">
        <v>1.5800000000000002E-2</v>
      </c>
      <c r="E14" s="8">
        <v>1.04E-2</v>
      </c>
      <c r="F14" s="8">
        <v>0.1109</v>
      </c>
      <c r="G14" s="8">
        <v>0.98770000000000002</v>
      </c>
      <c r="H14" s="8"/>
      <c r="I14" s="8"/>
    </row>
    <row r="15" spans="1:9" x14ac:dyDescent="0.25">
      <c r="C15" s="5" t="s">
        <v>17</v>
      </c>
      <c r="D15" s="8">
        <v>0.36170000000000002</v>
      </c>
      <c r="E15" s="8">
        <v>0.41470000000000001</v>
      </c>
      <c r="F15" s="8">
        <v>0.52110000000000001</v>
      </c>
      <c r="G15" s="8">
        <v>1.23E-2</v>
      </c>
      <c r="H15" s="8"/>
      <c r="I15" s="8"/>
    </row>
    <row r="16" spans="1:9" x14ac:dyDescent="0.25">
      <c r="C16" s="5" t="s">
        <v>18</v>
      </c>
      <c r="D16" s="8">
        <v>0.27439999999999998</v>
      </c>
      <c r="E16" s="8">
        <v>0.23369999999999999</v>
      </c>
      <c r="F16" s="8">
        <v>0.13489999999999999</v>
      </c>
      <c r="G16" s="8">
        <v>4.0000000000000002E-4</v>
      </c>
      <c r="H16" s="8"/>
      <c r="I16" s="8"/>
    </row>
    <row r="17" spans="2:9" x14ac:dyDescent="0.25">
      <c r="C17" s="5" t="s">
        <v>19</v>
      </c>
      <c r="D17" s="8">
        <v>0.2429</v>
      </c>
      <c r="E17" s="8">
        <v>0.21490000000000001</v>
      </c>
      <c r="F17" s="8">
        <v>0.14510000000000001</v>
      </c>
      <c r="G17" s="8">
        <v>8.9999999999999998E-4</v>
      </c>
      <c r="H17" s="8"/>
      <c r="I17" s="8"/>
    </row>
    <row r="20" spans="2:9" x14ac:dyDescent="0.25">
      <c r="B20" s="1" t="s">
        <v>21</v>
      </c>
      <c r="D20" s="6" t="s">
        <v>13</v>
      </c>
      <c r="E20" s="6" t="s">
        <v>1</v>
      </c>
      <c r="F20" s="6" t="s">
        <v>14</v>
      </c>
      <c r="G20" s="6" t="s">
        <v>15</v>
      </c>
      <c r="H20" s="5"/>
      <c r="I20" s="5"/>
    </row>
    <row r="21" spans="2:9" x14ac:dyDescent="0.25">
      <c r="C21" s="5" t="s">
        <v>16</v>
      </c>
      <c r="D21" s="8">
        <v>2.8799999999999999E-2</v>
      </c>
      <c r="E21" s="8">
        <v>3.7400000000000003E-2</v>
      </c>
      <c r="F21" s="8">
        <v>0.15920000000000001</v>
      </c>
      <c r="G21" s="8">
        <v>0.9627</v>
      </c>
      <c r="H21" s="8"/>
      <c r="I21" s="8"/>
    </row>
    <row r="22" spans="2:9" x14ac:dyDescent="0.25">
      <c r="C22" s="5" t="s">
        <v>17</v>
      </c>
      <c r="D22" s="8">
        <v>0.4017</v>
      </c>
      <c r="E22" s="8">
        <v>0.43469999999999998</v>
      </c>
      <c r="F22" s="8">
        <v>0.5101</v>
      </c>
      <c r="G22" s="8">
        <v>2.93E-2</v>
      </c>
      <c r="H22" s="8"/>
      <c r="I22" s="8"/>
    </row>
    <row r="23" spans="2:9" x14ac:dyDescent="0.25">
      <c r="C23" s="5" t="s">
        <v>18</v>
      </c>
      <c r="D23" s="8">
        <v>0.25140000000000001</v>
      </c>
      <c r="E23" s="8">
        <v>0.2137</v>
      </c>
      <c r="F23" s="8">
        <v>0.1009</v>
      </c>
      <c r="G23" s="8">
        <v>0</v>
      </c>
      <c r="H23" s="8"/>
      <c r="I23" s="8"/>
    </row>
    <row r="24" spans="2:9" x14ac:dyDescent="0.25">
      <c r="C24" s="5" t="s">
        <v>19</v>
      </c>
      <c r="D24" s="8">
        <v>0.25990000000000002</v>
      </c>
      <c r="E24" s="8">
        <v>0.21490000000000001</v>
      </c>
      <c r="F24" s="8">
        <v>0.1186</v>
      </c>
      <c r="G24" s="8">
        <v>0</v>
      </c>
      <c r="H24" s="8"/>
      <c r="I24" s="8"/>
    </row>
  </sheetData>
  <mergeCells count="1">
    <mergeCell ref="D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opLeftCell="A10" workbookViewId="0">
      <selection sqref="A1:C1"/>
    </sheetView>
  </sheetViews>
  <sheetFormatPr defaultRowHeight="15" x14ac:dyDescent="0.25"/>
  <sheetData>
    <row r="1" spans="1:24" x14ac:dyDescent="0.25">
      <c r="A1" s="96" t="s">
        <v>53</v>
      </c>
      <c r="B1" s="96"/>
      <c r="C1" s="96"/>
    </row>
    <row r="4" spans="1:24" x14ac:dyDescent="0.25">
      <c r="B4" s="5" t="s">
        <v>8</v>
      </c>
      <c r="C4" s="64" t="s">
        <v>1</v>
      </c>
      <c r="D4" s="64" t="s">
        <v>24</v>
      </c>
      <c r="E4" s="64" t="s">
        <v>23</v>
      </c>
      <c r="F4" s="64" t="s">
        <v>25</v>
      </c>
      <c r="H4" s="5" t="s">
        <v>9</v>
      </c>
      <c r="I4" s="64" t="s">
        <v>1</v>
      </c>
      <c r="J4" s="64" t="s">
        <v>24</v>
      </c>
      <c r="K4" s="64" t="s">
        <v>23</v>
      </c>
      <c r="L4" s="64" t="s">
        <v>25</v>
      </c>
      <c r="N4" s="5" t="s">
        <v>10</v>
      </c>
      <c r="O4" s="64" t="s">
        <v>1</v>
      </c>
      <c r="P4" s="64" t="s">
        <v>24</v>
      </c>
      <c r="Q4" s="64" t="s">
        <v>23</v>
      </c>
      <c r="R4" s="64" t="s">
        <v>25</v>
      </c>
      <c r="T4" s="1" t="s">
        <v>3</v>
      </c>
      <c r="U4" s="64" t="s">
        <v>1</v>
      </c>
      <c r="V4" s="64" t="s">
        <v>24</v>
      </c>
      <c r="W4" s="64" t="s">
        <v>23</v>
      </c>
      <c r="X4" s="64" t="s">
        <v>25</v>
      </c>
    </row>
    <row r="5" spans="1:24" x14ac:dyDescent="0.25">
      <c r="C5" s="37">
        <v>19.5</v>
      </c>
      <c r="D5" s="37">
        <v>20.100000000000001</v>
      </c>
      <c r="E5" s="37">
        <v>20.8</v>
      </c>
      <c r="F5" s="37">
        <v>22.5</v>
      </c>
      <c r="I5" s="37">
        <v>24.6</v>
      </c>
      <c r="J5" s="37">
        <v>30.3</v>
      </c>
      <c r="K5" s="37">
        <v>32.1</v>
      </c>
      <c r="L5" s="37">
        <v>31.5</v>
      </c>
      <c r="O5" s="37">
        <v>25</v>
      </c>
      <c r="P5" s="37">
        <v>31.5</v>
      </c>
      <c r="Q5" s="37">
        <v>34.1</v>
      </c>
      <c r="R5" s="37">
        <v>32.9</v>
      </c>
      <c r="U5" s="37">
        <v>25.8</v>
      </c>
      <c r="V5" s="37">
        <v>30.8</v>
      </c>
      <c r="W5" s="37">
        <v>33.4</v>
      </c>
      <c r="X5" s="37">
        <v>32.1</v>
      </c>
    </row>
    <row r="6" spans="1:24" x14ac:dyDescent="0.25">
      <c r="C6" s="37">
        <v>20.100000000000001</v>
      </c>
      <c r="D6" s="37">
        <v>20.7</v>
      </c>
      <c r="E6" s="37">
        <v>19.8</v>
      </c>
      <c r="F6" s="37">
        <v>21.8</v>
      </c>
      <c r="I6" s="37">
        <v>29.6</v>
      </c>
      <c r="J6" s="37">
        <v>30.6</v>
      </c>
      <c r="K6" s="37">
        <v>28.4</v>
      </c>
      <c r="L6" s="37">
        <v>30.5</v>
      </c>
      <c r="O6" s="37">
        <v>31.6</v>
      </c>
      <c r="P6" s="37">
        <v>31.2</v>
      </c>
      <c r="Q6" s="37">
        <v>27.5</v>
      </c>
      <c r="R6" s="37">
        <v>32.200000000000003</v>
      </c>
      <c r="U6" s="37">
        <v>33.1</v>
      </c>
      <c r="V6" s="37">
        <v>32.799999999999997</v>
      </c>
      <c r="W6" s="37">
        <v>26.7</v>
      </c>
      <c r="X6" s="37">
        <v>31.9</v>
      </c>
    </row>
    <row r="7" spans="1:24" x14ac:dyDescent="0.25">
      <c r="C7" s="37">
        <v>18.8</v>
      </c>
      <c r="D7" s="37">
        <v>19.2</v>
      </c>
      <c r="E7" s="37">
        <v>19.5</v>
      </c>
      <c r="F7" s="37">
        <v>18.600000000000001</v>
      </c>
      <c r="I7" s="37">
        <v>24.6</v>
      </c>
      <c r="J7" s="37">
        <v>26.9</v>
      </c>
      <c r="K7" s="37">
        <v>26.4</v>
      </c>
      <c r="L7" s="37">
        <v>24.2</v>
      </c>
      <c r="O7" s="37">
        <v>24.9</v>
      </c>
      <c r="P7" s="37">
        <v>25</v>
      </c>
      <c r="Q7" s="37">
        <v>24.8</v>
      </c>
      <c r="R7" s="37">
        <v>24.1</v>
      </c>
      <c r="U7" s="37">
        <v>25.4</v>
      </c>
      <c r="V7" s="37">
        <v>25.4</v>
      </c>
      <c r="W7" s="37">
        <v>25.3</v>
      </c>
      <c r="X7" s="37">
        <v>23.8</v>
      </c>
    </row>
    <row r="8" spans="1:24" x14ac:dyDescent="0.25">
      <c r="C8" s="37">
        <v>19.399999999999999</v>
      </c>
      <c r="D8" s="37">
        <v>19.100000000000001</v>
      </c>
      <c r="E8" s="37">
        <v>21.1</v>
      </c>
      <c r="F8" s="37">
        <v>21.9</v>
      </c>
      <c r="I8" s="37">
        <v>24.2</v>
      </c>
      <c r="J8" s="37">
        <v>26.1</v>
      </c>
      <c r="K8" s="37">
        <v>31.8</v>
      </c>
      <c r="L8" s="37">
        <v>29.8</v>
      </c>
      <c r="O8" s="37">
        <v>24.5</v>
      </c>
      <c r="P8" s="37">
        <v>26</v>
      </c>
      <c r="Q8" s="37">
        <v>34.200000000000003</v>
      </c>
      <c r="R8" s="37">
        <v>30.2</v>
      </c>
      <c r="U8" s="37">
        <v>25.5</v>
      </c>
      <c r="V8" s="37">
        <v>25.5</v>
      </c>
      <c r="W8" s="37">
        <v>33.5</v>
      </c>
      <c r="X8" s="37">
        <v>29.1</v>
      </c>
    </row>
    <row r="9" spans="1:24" x14ac:dyDescent="0.25">
      <c r="C9" s="37">
        <v>21.2</v>
      </c>
      <c r="D9" s="37">
        <v>20.399999999999999</v>
      </c>
      <c r="E9" s="37">
        <v>20.100000000000001</v>
      </c>
      <c r="F9" s="37">
        <v>18.5</v>
      </c>
      <c r="I9" s="37">
        <v>30.1</v>
      </c>
      <c r="J9" s="37">
        <v>30.4</v>
      </c>
      <c r="K9" s="37">
        <v>27.9</v>
      </c>
      <c r="L9" s="37">
        <v>24.5</v>
      </c>
      <c r="O9" s="37">
        <v>31.5</v>
      </c>
      <c r="P9" s="37">
        <v>31.9</v>
      </c>
      <c r="Q9" s="37">
        <v>26.1</v>
      </c>
      <c r="R9" s="37">
        <v>25.3</v>
      </c>
      <c r="U9" s="37">
        <v>33.799999999999997</v>
      </c>
      <c r="V9" s="37">
        <v>30.5</v>
      </c>
      <c r="W9" s="37">
        <v>26.5</v>
      </c>
      <c r="X9" s="37">
        <v>24.1</v>
      </c>
    </row>
    <row r="10" spans="1:24" x14ac:dyDescent="0.25">
      <c r="C10" s="37">
        <v>19.8</v>
      </c>
      <c r="D10" s="37">
        <v>18.100000000000001</v>
      </c>
      <c r="E10" s="37">
        <v>21.4</v>
      </c>
      <c r="F10" s="37">
        <v>20.7</v>
      </c>
      <c r="I10" s="37">
        <v>24.1</v>
      </c>
      <c r="J10" s="37">
        <v>24.7</v>
      </c>
      <c r="K10" s="37">
        <v>32.700000000000003</v>
      </c>
      <c r="L10" s="37">
        <v>29.5</v>
      </c>
      <c r="O10" s="37">
        <v>24.1</v>
      </c>
      <c r="P10" s="37">
        <v>24.1</v>
      </c>
      <c r="Q10" s="37">
        <v>32.4</v>
      </c>
      <c r="R10" s="37">
        <v>30.6</v>
      </c>
      <c r="U10" s="37">
        <v>25.1</v>
      </c>
      <c r="V10" s="37">
        <v>23.3</v>
      </c>
      <c r="W10" s="37">
        <v>32.1</v>
      </c>
      <c r="X10" s="37">
        <v>29.2</v>
      </c>
    </row>
    <row r="11" spans="1:24" x14ac:dyDescent="0.25">
      <c r="C11" s="37">
        <v>20.9</v>
      </c>
      <c r="D11" s="37">
        <v>18.899999999999999</v>
      </c>
      <c r="E11" s="37">
        <v>18.5</v>
      </c>
      <c r="F11" s="37">
        <v>18.2</v>
      </c>
      <c r="I11" s="37">
        <v>28</v>
      </c>
      <c r="J11" s="37">
        <v>24.1</v>
      </c>
      <c r="K11" s="37">
        <v>23.5</v>
      </c>
      <c r="L11" s="37">
        <v>24.5</v>
      </c>
      <c r="O11" s="37">
        <v>29.2</v>
      </c>
      <c r="P11" s="37">
        <v>24.7</v>
      </c>
      <c r="Q11" s="37">
        <v>22.1</v>
      </c>
      <c r="R11" s="37">
        <v>24.1</v>
      </c>
      <c r="U11" s="37">
        <v>34.1</v>
      </c>
      <c r="V11" s="37">
        <v>23.4</v>
      </c>
      <c r="W11" s="37">
        <v>22.9</v>
      </c>
      <c r="X11" s="37">
        <v>23.5</v>
      </c>
    </row>
    <row r="12" spans="1:24" x14ac:dyDescent="0.25">
      <c r="C12" s="37">
        <v>21.2</v>
      </c>
      <c r="D12" s="37">
        <v>19.5</v>
      </c>
      <c r="E12" s="37">
        <v>20.9</v>
      </c>
      <c r="F12" s="37">
        <v>19.2</v>
      </c>
      <c r="I12" s="37">
        <v>29.5</v>
      </c>
      <c r="J12" s="37">
        <v>27.3</v>
      </c>
      <c r="K12" s="37">
        <v>28.6</v>
      </c>
      <c r="L12" s="37">
        <v>26.5</v>
      </c>
      <c r="O12" s="37">
        <v>31.3</v>
      </c>
      <c r="P12" s="37">
        <v>28</v>
      </c>
      <c r="Q12" s="37">
        <v>26.8</v>
      </c>
      <c r="R12" s="37">
        <v>27.1</v>
      </c>
      <c r="U12" s="37">
        <v>33.299999999999997</v>
      </c>
      <c r="V12" s="37">
        <v>27.1</v>
      </c>
      <c r="W12" s="37">
        <v>26.4</v>
      </c>
      <c r="X12" s="37">
        <v>26.5</v>
      </c>
    </row>
    <row r="13" spans="1:24" x14ac:dyDescent="0.25">
      <c r="C13" s="37">
        <v>21.1</v>
      </c>
      <c r="D13" s="37">
        <v>20.399999999999999</v>
      </c>
      <c r="E13" s="37">
        <v>19.600000000000001</v>
      </c>
      <c r="F13" s="37">
        <v>19.899999999999999</v>
      </c>
      <c r="I13" s="37">
        <v>29.2</v>
      </c>
      <c r="J13" s="37">
        <v>31.3</v>
      </c>
      <c r="K13" s="37">
        <v>25.6</v>
      </c>
      <c r="L13" s="37">
        <v>28.9</v>
      </c>
      <c r="O13" s="37">
        <v>32.1</v>
      </c>
      <c r="P13" s="37">
        <v>31.5</v>
      </c>
      <c r="Q13" s="37">
        <v>22.9</v>
      </c>
      <c r="R13" s="37">
        <v>30.1</v>
      </c>
      <c r="U13" s="37">
        <v>33.9</v>
      </c>
      <c r="V13" s="37">
        <v>31.1</v>
      </c>
      <c r="W13" s="37">
        <v>23.2</v>
      </c>
      <c r="X13" s="37">
        <v>29.1</v>
      </c>
    </row>
    <row r="14" spans="1:24" x14ac:dyDescent="0.25">
      <c r="C14" s="37">
        <v>20.399999999999999</v>
      </c>
      <c r="D14" s="37">
        <v>19.2</v>
      </c>
      <c r="E14" s="37">
        <v>20.3</v>
      </c>
      <c r="F14" s="37">
        <v>22.2</v>
      </c>
      <c r="I14" s="37">
        <v>29.9</v>
      </c>
      <c r="J14" s="37">
        <v>26.5</v>
      </c>
      <c r="K14" s="37">
        <v>32.6</v>
      </c>
      <c r="L14" s="37">
        <v>31.5</v>
      </c>
      <c r="O14" s="37">
        <v>31.5</v>
      </c>
      <c r="P14" s="37">
        <v>26.5</v>
      </c>
      <c r="Q14" s="37">
        <v>33.799999999999997</v>
      </c>
      <c r="R14" s="37">
        <v>31.7</v>
      </c>
      <c r="U14" s="37">
        <v>32.700000000000003</v>
      </c>
      <c r="V14" s="37">
        <v>25.5</v>
      </c>
      <c r="W14" s="37">
        <v>32.9</v>
      </c>
      <c r="X14" s="37">
        <v>30.5</v>
      </c>
    </row>
    <row r="15" spans="1:24" x14ac:dyDescent="0.25">
      <c r="B15" s="66"/>
      <c r="C15" s="65"/>
      <c r="D15" s="65"/>
      <c r="E15" s="65"/>
      <c r="F15" s="65"/>
      <c r="G15" s="65"/>
      <c r="H15" s="66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8"/>
  <sheetViews>
    <sheetView workbookViewId="0">
      <selection activeCell="K17" sqref="K17"/>
    </sheetView>
  </sheetViews>
  <sheetFormatPr defaultRowHeight="15" x14ac:dyDescent="0.25"/>
  <cols>
    <col min="2" max="2" width="18.7109375" customWidth="1"/>
    <col min="14" max="14" width="18.5703125" customWidth="1"/>
    <col min="16" max="16" width="12" customWidth="1"/>
    <col min="19" max="19" width="13.28515625" customWidth="1"/>
    <col min="20" max="20" width="12.5703125" customWidth="1"/>
    <col min="21" max="21" width="17.85546875" customWidth="1"/>
    <col min="27" max="27" width="13.28515625" customWidth="1"/>
    <col min="30" max="30" width="13.28515625" customWidth="1"/>
    <col min="31" max="31" width="16.28515625" customWidth="1"/>
    <col min="32" max="32" width="18.140625" customWidth="1"/>
    <col min="36" max="36" width="19.5703125" customWidth="1"/>
    <col min="38" max="38" width="13.85546875" customWidth="1"/>
    <col min="40" max="40" width="1.140625" customWidth="1"/>
    <col min="41" max="41" width="13.5703125" customWidth="1"/>
    <col min="42" max="42" width="14.85546875" customWidth="1"/>
    <col min="44" max="44" width="11" customWidth="1"/>
    <col min="45" max="45" width="7.7109375" customWidth="1"/>
    <col min="47" max="47" width="8.28515625" customWidth="1"/>
    <col min="48" max="48" width="18" customWidth="1"/>
    <col min="49" max="49" width="9.42578125" customWidth="1"/>
    <col min="50" max="50" width="11.5703125" customWidth="1"/>
    <col min="51" max="51" width="6.85546875" customWidth="1"/>
    <col min="52" max="52" width="1.85546875" customWidth="1"/>
    <col min="53" max="53" width="12.42578125" customWidth="1"/>
    <col min="54" max="54" width="13.85546875" customWidth="1"/>
    <col min="55" max="55" width="18.85546875" customWidth="1"/>
    <col min="56" max="56" width="8" customWidth="1"/>
    <col min="58" max="58" width="5.5703125" customWidth="1"/>
    <col min="59" max="59" width="23.5703125" customWidth="1"/>
    <col min="60" max="60" width="9.140625" customWidth="1"/>
    <col min="61" max="61" width="12.5703125" customWidth="1"/>
    <col min="62" max="62" width="6.28515625" customWidth="1"/>
    <col min="63" max="63" width="9.140625" hidden="1" customWidth="1"/>
    <col min="64" max="64" width="12.5703125" customWidth="1"/>
    <col min="65" max="65" width="11.5703125" customWidth="1"/>
    <col min="68" max="68" width="9.140625" customWidth="1"/>
    <col min="70" max="70" width="7.28515625" customWidth="1"/>
    <col min="71" max="71" width="19.85546875" customWidth="1"/>
    <col min="72" max="72" width="8.7109375" customWidth="1"/>
    <col min="73" max="73" width="13.5703125" customWidth="1"/>
    <col min="74" max="74" width="6.28515625" customWidth="1"/>
    <col min="75" max="75" width="1.42578125" customWidth="1"/>
    <col min="76" max="76" width="12.42578125" customWidth="1"/>
    <col min="77" max="77" width="14.42578125" customWidth="1"/>
    <col min="78" max="78" width="19.28515625" customWidth="1"/>
    <col min="79" max="79" width="7.5703125" customWidth="1"/>
    <col min="82" max="82" width="19.140625" customWidth="1"/>
    <col min="83" max="83" width="8.28515625" customWidth="1"/>
    <col min="84" max="84" width="12.42578125" customWidth="1"/>
    <col min="85" max="85" width="7.85546875" customWidth="1"/>
    <col min="86" max="86" width="0.7109375" customWidth="1"/>
    <col min="87" max="87" width="14.85546875" customWidth="1"/>
    <col min="88" max="88" width="15.85546875" customWidth="1"/>
    <col min="89" max="89" width="19" customWidth="1"/>
  </cols>
  <sheetData>
    <row r="1" spans="1:90" x14ac:dyDescent="0.25">
      <c r="A1" s="9" t="s">
        <v>26</v>
      </c>
      <c r="B1" s="9" t="s">
        <v>27</v>
      </c>
      <c r="M1" s="9" t="s">
        <v>26</v>
      </c>
      <c r="N1" s="6" t="s">
        <v>40</v>
      </c>
      <c r="X1" s="9" t="s">
        <v>26</v>
      </c>
      <c r="Y1" s="9" t="s">
        <v>41</v>
      </c>
      <c r="AI1" s="29" t="s">
        <v>26</v>
      </c>
      <c r="AJ1" s="9" t="s">
        <v>42</v>
      </c>
      <c r="AU1" s="9" t="s">
        <v>26</v>
      </c>
      <c r="AV1" s="9" t="s">
        <v>43</v>
      </c>
      <c r="BF1" s="54" t="s">
        <v>26</v>
      </c>
      <c r="BG1" s="9" t="s">
        <v>45</v>
      </c>
      <c r="BH1" s="55"/>
      <c r="BI1" s="56"/>
      <c r="BJ1" s="56"/>
      <c r="BK1" s="56"/>
      <c r="BL1" s="56"/>
      <c r="BM1" s="56"/>
      <c r="BN1" s="56"/>
      <c r="BO1" s="56"/>
      <c r="BP1" s="56"/>
      <c r="BR1" s="9" t="s">
        <v>26</v>
      </c>
      <c r="BS1" s="9" t="s">
        <v>48</v>
      </c>
      <c r="CC1" s="29" t="s">
        <v>26</v>
      </c>
      <c r="CD1" s="9" t="s">
        <v>49</v>
      </c>
    </row>
    <row r="2" spans="1:90" x14ac:dyDescent="0.25">
      <c r="A2" s="9"/>
      <c r="B2" s="9" t="s">
        <v>28</v>
      </c>
      <c r="C2" s="9" t="s">
        <v>29</v>
      </c>
      <c r="D2" s="9" t="s">
        <v>30</v>
      </c>
      <c r="E2" s="9" t="s">
        <v>31</v>
      </c>
      <c r="F2" s="9"/>
      <c r="G2" s="9" t="s">
        <v>32</v>
      </c>
      <c r="H2" s="9" t="s">
        <v>33</v>
      </c>
      <c r="I2" s="10" t="s">
        <v>34</v>
      </c>
      <c r="J2" s="9"/>
      <c r="K2" s="9" t="s">
        <v>35</v>
      </c>
      <c r="M2" s="28"/>
      <c r="N2" s="9" t="s">
        <v>28</v>
      </c>
      <c r="O2" s="9" t="s">
        <v>29</v>
      </c>
      <c r="P2" s="9" t="s">
        <v>30</v>
      </c>
      <c r="Q2" s="9" t="s">
        <v>31</v>
      </c>
      <c r="R2" s="9"/>
      <c r="S2" s="9" t="s">
        <v>32</v>
      </c>
      <c r="T2" s="9" t="s">
        <v>33</v>
      </c>
      <c r="U2" s="29" t="s">
        <v>34</v>
      </c>
      <c r="V2" s="9" t="s">
        <v>35</v>
      </c>
      <c r="X2" s="32"/>
      <c r="Y2" s="9" t="s">
        <v>28</v>
      </c>
      <c r="Z2" s="9" t="s">
        <v>29</v>
      </c>
      <c r="AA2" s="9" t="s">
        <v>30</v>
      </c>
      <c r="AB2" s="9" t="s">
        <v>31</v>
      </c>
      <c r="AC2" s="9"/>
      <c r="AD2" s="9" t="s">
        <v>32</v>
      </c>
      <c r="AE2" s="9" t="s">
        <v>33</v>
      </c>
      <c r="AF2" s="29" t="s">
        <v>34</v>
      </c>
      <c r="AG2" s="9" t="s">
        <v>35</v>
      </c>
      <c r="AI2" s="32"/>
      <c r="AJ2" s="32" t="s">
        <v>28</v>
      </c>
      <c r="AK2" s="32" t="s">
        <v>29</v>
      </c>
      <c r="AL2" s="32" t="s">
        <v>30</v>
      </c>
      <c r="AM2" s="32" t="s">
        <v>31</v>
      </c>
      <c r="AN2" s="32"/>
      <c r="AO2" s="32" t="s">
        <v>32</v>
      </c>
      <c r="AP2" s="32" t="s">
        <v>33</v>
      </c>
      <c r="AQ2" s="106" t="s">
        <v>34</v>
      </c>
      <c r="AR2" s="107"/>
      <c r="AS2" s="9" t="s">
        <v>35</v>
      </c>
      <c r="AU2" s="32"/>
      <c r="AV2" s="9" t="s">
        <v>28</v>
      </c>
      <c r="AW2" s="9" t="s">
        <v>29</v>
      </c>
      <c r="AX2" s="9" t="s">
        <v>30</v>
      </c>
      <c r="AY2" s="9" t="s">
        <v>31</v>
      </c>
      <c r="AZ2" s="9"/>
      <c r="BA2" s="9" t="s">
        <v>32</v>
      </c>
      <c r="BB2" s="9" t="s">
        <v>33</v>
      </c>
      <c r="BC2" s="9" t="s">
        <v>34</v>
      </c>
      <c r="BD2" s="9" t="s">
        <v>35</v>
      </c>
      <c r="BG2" s="9" t="s">
        <v>28</v>
      </c>
      <c r="BH2" s="9" t="s">
        <v>29</v>
      </c>
      <c r="BI2" s="9" t="s">
        <v>30</v>
      </c>
      <c r="BJ2" s="9" t="s">
        <v>31</v>
      </c>
      <c r="BK2" s="9"/>
      <c r="BL2" s="9" t="s">
        <v>32</v>
      </c>
      <c r="BM2" s="9" t="s">
        <v>33</v>
      </c>
      <c r="BN2" s="97" t="s">
        <v>34</v>
      </c>
      <c r="BO2" s="97"/>
      <c r="BP2" s="9" t="s">
        <v>46</v>
      </c>
      <c r="BR2" s="28"/>
      <c r="BS2" s="9" t="s">
        <v>28</v>
      </c>
      <c r="BT2" s="9" t="s">
        <v>29</v>
      </c>
      <c r="BU2" s="9" t="s">
        <v>30</v>
      </c>
      <c r="BV2" s="9" t="s">
        <v>31</v>
      </c>
      <c r="BW2" s="9"/>
      <c r="BX2" s="9" t="s">
        <v>32</v>
      </c>
      <c r="BY2" s="9" t="s">
        <v>33</v>
      </c>
      <c r="BZ2" s="29" t="s">
        <v>34</v>
      </c>
      <c r="CA2" s="9" t="s">
        <v>35</v>
      </c>
      <c r="CC2" s="32"/>
      <c r="CD2" s="53" t="s">
        <v>28</v>
      </c>
      <c r="CE2" s="53" t="s">
        <v>29</v>
      </c>
      <c r="CF2" s="53" t="s">
        <v>30</v>
      </c>
      <c r="CG2" s="53" t="s">
        <v>31</v>
      </c>
      <c r="CH2" s="53"/>
      <c r="CI2" s="53" t="s">
        <v>32</v>
      </c>
      <c r="CJ2" s="53" t="s">
        <v>33</v>
      </c>
      <c r="CK2" s="29" t="s">
        <v>34</v>
      </c>
      <c r="CL2" s="9" t="s">
        <v>35</v>
      </c>
    </row>
    <row r="3" spans="1:90" x14ac:dyDescent="0.25">
      <c r="A3" s="11" t="s">
        <v>36</v>
      </c>
      <c r="B3" s="12" t="s">
        <v>37</v>
      </c>
      <c r="C3" s="13">
        <v>1</v>
      </c>
      <c r="D3" s="13">
        <v>1890950</v>
      </c>
      <c r="E3" s="13">
        <v>100</v>
      </c>
      <c r="F3" s="13"/>
      <c r="G3" s="13">
        <v>1</v>
      </c>
      <c r="H3" s="13">
        <v>1890950</v>
      </c>
      <c r="I3" s="111">
        <f>H3/H4</f>
        <v>0.73331518417517505</v>
      </c>
      <c r="J3" s="111"/>
      <c r="K3" s="14">
        <f>I3/0.92</f>
        <v>0.79708172192953808</v>
      </c>
      <c r="M3" s="11" t="s">
        <v>36</v>
      </c>
      <c r="N3" s="30" t="s">
        <v>37</v>
      </c>
      <c r="O3" s="30">
        <v>1</v>
      </c>
      <c r="P3" s="30">
        <v>3148257</v>
      </c>
      <c r="Q3" s="30">
        <v>100</v>
      </c>
      <c r="R3" s="30"/>
      <c r="S3" s="30">
        <v>1</v>
      </c>
      <c r="T3" s="30">
        <v>3298257</v>
      </c>
      <c r="U3" s="14">
        <f>T4/T3</f>
        <v>0.12847331181287572</v>
      </c>
      <c r="V3" s="14">
        <f>U3/1.24</f>
        <v>0.10360750952651268</v>
      </c>
      <c r="X3" s="33" t="s">
        <v>36</v>
      </c>
      <c r="Y3" s="30" t="s">
        <v>37</v>
      </c>
      <c r="Z3" s="30">
        <v>1</v>
      </c>
      <c r="AA3" s="30">
        <v>2625714</v>
      </c>
      <c r="AB3" s="30">
        <v>100</v>
      </c>
      <c r="AC3" s="30"/>
      <c r="AD3" s="30">
        <v>1</v>
      </c>
      <c r="AE3" s="30">
        <v>2625714</v>
      </c>
      <c r="AF3" s="34">
        <f>AE4/AE3</f>
        <v>7.3769648941202276E-2</v>
      </c>
      <c r="AG3" s="34">
        <f>AF3/7.514189</f>
        <v>9.8173800181499665E-3</v>
      </c>
      <c r="AI3" s="33" t="s">
        <v>36</v>
      </c>
      <c r="AJ3" s="13" t="s">
        <v>37</v>
      </c>
      <c r="AK3" s="13">
        <v>1</v>
      </c>
      <c r="AL3" s="13">
        <v>3298808</v>
      </c>
      <c r="AM3" s="13">
        <v>100</v>
      </c>
      <c r="AN3" s="13"/>
      <c r="AO3" s="13">
        <v>1</v>
      </c>
      <c r="AP3" s="13">
        <v>3298808</v>
      </c>
      <c r="AQ3" s="108">
        <f>AP4/AP3</f>
        <v>0.78820289025611678</v>
      </c>
      <c r="AR3" s="109"/>
      <c r="AS3" s="38">
        <f>AQ3/0.86</f>
        <v>0.91651498866990322</v>
      </c>
      <c r="AU3" s="33" t="s">
        <v>36</v>
      </c>
      <c r="AV3" s="30" t="s">
        <v>37</v>
      </c>
      <c r="AW3" s="30">
        <v>1</v>
      </c>
      <c r="AX3" s="30">
        <v>2111569</v>
      </c>
      <c r="AY3" s="30">
        <v>100</v>
      </c>
      <c r="AZ3" s="30"/>
      <c r="BA3" s="30">
        <v>1</v>
      </c>
      <c r="BB3" s="41">
        <f t="shared" ref="BB3:BB10" si="0">AX3*BA3</f>
        <v>2111569</v>
      </c>
      <c r="BC3" s="34">
        <f>BB4/BB3</f>
        <v>0.9970907888873155</v>
      </c>
      <c r="BD3" s="14">
        <f t="shared" ref="BD3:BD9" si="1">BC3/1.1</f>
        <v>0.90644617171574127</v>
      </c>
      <c r="BF3" s="11" t="s">
        <v>36</v>
      </c>
      <c r="BG3" s="13" t="s">
        <v>37</v>
      </c>
      <c r="BH3" s="13">
        <v>1</v>
      </c>
      <c r="BI3" s="13">
        <v>5892416</v>
      </c>
      <c r="BJ3" s="13">
        <v>100</v>
      </c>
      <c r="BK3" s="13"/>
      <c r="BL3" s="13">
        <v>1</v>
      </c>
      <c r="BM3" s="13">
        <v>5892416</v>
      </c>
      <c r="BN3" s="98">
        <f>BM4/BM3</f>
        <v>1.3105795653260055</v>
      </c>
      <c r="BO3" s="99"/>
      <c r="BP3" s="34">
        <f>BN3/1.39</f>
        <v>0.94286299663741413</v>
      </c>
      <c r="BR3" s="11" t="s">
        <v>36</v>
      </c>
      <c r="BS3" s="13" t="s">
        <v>37</v>
      </c>
      <c r="BT3" s="13">
        <v>1</v>
      </c>
      <c r="BU3" s="13">
        <v>3334905</v>
      </c>
      <c r="BV3" s="13">
        <v>100</v>
      </c>
      <c r="BW3" s="13"/>
      <c r="BX3" s="13">
        <v>1</v>
      </c>
      <c r="BY3" s="13">
        <v>3334905</v>
      </c>
      <c r="BZ3" s="47">
        <f>BY4/BY3</f>
        <v>1.9758146034144901</v>
      </c>
      <c r="CA3" s="47">
        <f>BZ3/3.8176</f>
        <v>0.51755411866473444</v>
      </c>
      <c r="CC3" s="33" t="s">
        <v>36</v>
      </c>
      <c r="CD3" s="30" t="s">
        <v>37</v>
      </c>
      <c r="CE3" s="30">
        <v>1</v>
      </c>
      <c r="CF3" s="30">
        <v>3321810</v>
      </c>
      <c r="CG3" s="30">
        <v>100</v>
      </c>
      <c r="CH3" s="30"/>
      <c r="CI3" s="30">
        <v>1</v>
      </c>
      <c r="CJ3" s="30">
        <v>3321810</v>
      </c>
      <c r="CK3" s="34">
        <f>CJ4/CJ3</f>
        <v>3.3742447641496653</v>
      </c>
      <c r="CL3" s="34">
        <f>CK3/4.14865</f>
        <v>0.81333560655867942</v>
      </c>
    </row>
    <row r="4" spans="1:90" x14ac:dyDescent="0.25">
      <c r="A4" s="11"/>
      <c r="B4" s="12" t="s">
        <v>37</v>
      </c>
      <c r="C4" s="13">
        <v>1</v>
      </c>
      <c r="D4" s="13">
        <v>2578632</v>
      </c>
      <c r="E4" s="13">
        <v>100</v>
      </c>
      <c r="F4" s="13"/>
      <c r="G4" s="13">
        <v>1</v>
      </c>
      <c r="H4" s="13">
        <v>2578632</v>
      </c>
      <c r="I4" s="14"/>
      <c r="J4" s="14"/>
      <c r="K4" s="14"/>
      <c r="M4" s="11"/>
      <c r="N4" s="30" t="s">
        <v>37</v>
      </c>
      <c r="O4" s="30">
        <v>1</v>
      </c>
      <c r="P4" s="30">
        <v>423738</v>
      </c>
      <c r="Q4" s="30">
        <v>100</v>
      </c>
      <c r="R4" s="30"/>
      <c r="S4" s="30">
        <v>1</v>
      </c>
      <c r="T4" s="30">
        <v>423738</v>
      </c>
      <c r="U4" s="14"/>
      <c r="V4" s="14"/>
      <c r="X4" s="33"/>
      <c r="Y4" s="30" t="s">
        <v>37</v>
      </c>
      <c r="Z4" s="30">
        <v>1</v>
      </c>
      <c r="AA4" s="30">
        <v>193698</v>
      </c>
      <c r="AB4" s="30">
        <v>100</v>
      </c>
      <c r="AC4" s="30"/>
      <c r="AD4" s="30">
        <v>1</v>
      </c>
      <c r="AE4" s="30">
        <v>193698</v>
      </c>
      <c r="AF4" s="34"/>
      <c r="AG4" s="34"/>
      <c r="AI4" s="33"/>
      <c r="AJ4" s="13" t="s">
        <v>37</v>
      </c>
      <c r="AK4" s="13">
        <v>1</v>
      </c>
      <c r="AL4" s="13">
        <v>2600130</v>
      </c>
      <c r="AM4" s="13">
        <v>100</v>
      </c>
      <c r="AN4" s="13"/>
      <c r="AO4" s="13">
        <v>1</v>
      </c>
      <c r="AP4" s="13">
        <v>2600130</v>
      </c>
      <c r="AQ4" s="46"/>
      <c r="AR4" s="46"/>
      <c r="AS4" s="47"/>
      <c r="AU4" s="33"/>
      <c r="AV4" s="30" t="s">
        <v>44</v>
      </c>
      <c r="AW4" s="30">
        <v>1</v>
      </c>
      <c r="AX4" s="30">
        <v>2105426</v>
      </c>
      <c r="AY4" s="30">
        <v>100</v>
      </c>
      <c r="AZ4" s="30"/>
      <c r="BA4" s="30">
        <v>1</v>
      </c>
      <c r="BB4" s="41">
        <f t="shared" si="0"/>
        <v>2105426</v>
      </c>
      <c r="BC4" s="34"/>
      <c r="BD4" s="14"/>
      <c r="BF4" s="11"/>
      <c r="BG4" s="13" t="s">
        <v>47</v>
      </c>
      <c r="BH4" s="13">
        <v>1</v>
      </c>
      <c r="BI4" s="13">
        <v>7722480</v>
      </c>
      <c r="BJ4" s="13">
        <v>100</v>
      </c>
      <c r="BK4" s="13"/>
      <c r="BL4" s="13">
        <v>1</v>
      </c>
      <c r="BM4" s="13">
        <v>7722480</v>
      </c>
      <c r="BN4" s="34"/>
      <c r="BO4" s="34"/>
      <c r="BP4" s="34"/>
      <c r="BR4" s="11"/>
      <c r="BS4" s="13" t="s">
        <v>37</v>
      </c>
      <c r="BT4" s="13">
        <v>1</v>
      </c>
      <c r="BU4" s="13">
        <v>6589154</v>
      </c>
      <c r="BV4" s="13">
        <v>100</v>
      </c>
      <c r="BW4" s="13"/>
      <c r="BX4" s="13">
        <v>1</v>
      </c>
      <c r="BY4" s="13">
        <v>6589154</v>
      </c>
      <c r="BZ4" s="13"/>
      <c r="CA4" s="47"/>
      <c r="CC4" s="33"/>
      <c r="CD4" s="30" t="s">
        <v>37</v>
      </c>
      <c r="CE4" s="30">
        <v>1</v>
      </c>
      <c r="CF4" s="30">
        <v>11208600</v>
      </c>
      <c r="CG4" s="30">
        <v>100</v>
      </c>
      <c r="CH4" s="30"/>
      <c r="CI4" s="30">
        <v>1</v>
      </c>
      <c r="CJ4" s="30">
        <v>11208600</v>
      </c>
      <c r="CK4" s="34"/>
      <c r="CL4" s="34"/>
    </row>
    <row r="5" spans="1:90" x14ac:dyDescent="0.25">
      <c r="A5" s="15" t="s">
        <v>1</v>
      </c>
      <c r="B5" s="16" t="s">
        <v>37</v>
      </c>
      <c r="C5" s="17">
        <v>1</v>
      </c>
      <c r="D5" s="17">
        <v>2024875</v>
      </c>
      <c r="E5" s="17">
        <v>100</v>
      </c>
      <c r="F5" s="17"/>
      <c r="G5" s="17">
        <v>1.0038750000000001</v>
      </c>
      <c r="H5" s="17">
        <v>2032720</v>
      </c>
      <c r="I5" s="111">
        <f>H5/H6</f>
        <v>0.92289308039038354</v>
      </c>
      <c r="J5" s="111"/>
      <c r="K5" s="14">
        <f>I5/0.92</f>
        <v>1.003144652598243</v>
      </c>
      <c r="M5" s="15" t="s">
        <v>1</v>
      </c>
      <c r="N5" s="17" t="s">
        <v>37</v>
      </c>
      <c r="O5" s="17">
        <v>1</v>
      </c>
      <c r="P5" s="17">
        <v>2300328</v>
      </c>
      <c r="Q5" s="17">
        <v>100</v>
      </c>
      <c r="R5" s="17"/>
      <c r="S5" s="17">
        <v>1.1866099999999999</v>
      </c>
      <c r="T5" s="17">
        <v>2729592</v>
      </c>
      <c r="U5" s="14">
        <f>T6/T5</f>
        <v>0.30900991796576194</v>
      </c>
      <c r="V5" s="14">
        <f>U5/1.24</f>
        <v>0.24920154674658221</v>
      </c>
      <c r="X5" s="35" t="s">
        <v>1</v>
      </c>
      <c r="Y5" s="17" t="s">
        <v>37</v>
      </c>
      <c r="Z5" s="17">
        <v>1</v>
      </c>
      <c r="AA5" s="17">
        <v>2051504</v>
      </c>
      <c r="AB5" s="17">
        <v>100</v>
      </c>
      <c r="AC5" s="17"/>
      <c r="AD5" s="17">
        <v>1.2798970000000001</v>
      </c>
      <c r="AE5" s="17">
        <v>2625714</v>
      </c>
      <c r="AF5" s="36">
        <f>AE6/AE5</f>
        <v>0.40467659463292649</v>
      </c>
      <c r="AG5" s="36">
        <f>AF5/7.514189</f>
        <v>5.3854992818643033E-2</v>
      </c>
      <c r="AI5" s="35" t="s">
        <v>1</v>
      </c>
      <c r="AJ5" s="20" t="s">
        <v>37</v>
      </c>
      <c r="AK5" s="20">
        <v>1</v>
      </c>
      <c r="AL5" s="20">
        <v>2399752</v>
      </c>
      <c r="AM5" s="20">
        <v>100</v>
      </c>
      <c r="AN5" s="20"/>
      <c r="AO5" s="20">
        <v>1.1871050000000001</v>
      </c>
      <c r="AP5" s="20">
        <v>2730048</v>
      </c>
      <c r="AQ5" s="102">
        <f>AP6/AP5</f>
        <v>0.86221451051410081</v>
      </c>
      <c r="AR5" s="103"/>
      <c r="AS5" s="38">
        <f>AQ5/0.86</f>
        <v>1.0025750122256987</v>
      </c>
      <c r="AU5" s="35" t="s">
        <v>1</v>
      </c>
      <c r="AV5" s="17" t="s">
        <v>37</v>
      </c>
      <c r="AW5" s="17">
        <v>1</v>
      </c>
      <c r="AX5" s="17">
        <v>1460871</v>
      </c>
      <c r="AY5" s="17">
        <v>100</v>
      </c>
      <c r="AZ5" s="17"/>
      <c r="BA5" s="17">
        <v>1.192375</v>
      </c>
      <c r="BB5" s="26">
        <f t="shared" si="0"/>
        <v>1741906.0586249998</v>
      </c>
      <c r="BC5" s="36">
        <f>BB6/BB5</f>
        <v>1.0900058937442116</v>
      </c>
      <c r="BD5" s="14">
        <f>BC5/1.1</f>
        <v>0.9909144488583741</v>
      </c>
      <c r="BF5" s="15" t="s">
        <v>1</v>
      </c>
      <c r="BG5" s="17" t="s">
        <v>37</v>
      </c>
      <c r="BH5" s="17">
        <v>1</v>
      </c>
      <c r="BI5" s="17">
        <v>3915340</v>
      </c>
      <c r="BJ5" s="17">
        <v>100</v>
      </c>
      <c r="BK5" s="17"/>
      <c r="BL5" s="17">
        <v>1.799404</v>
      </c>
      <c r="BM5" s="17">
        <v>7045280</v>
      </c>
      <c r="BN5" s="100">
        <f>BM6/BM5</f>
        <v>1.3948469045942815</v>
      </c>
      <c r="BO5" s="101"/>
      <c r="BP5" s="36">
        <f>BN5/1.39</f>
        <v>1.0034869817225047</v>
      </c>
      <c r="BR5" s="15" t="s">
        <v>1</v>
      </c>
      <c r="BS5" s="17" t="s">
        <v>37</v>
      </c>
      <c r="BT5" s="17">
        <v>1</v>
      </c>
      <c r="BU5" s="17">
        <v>2447520</v>
      </c>
      <c r="BV5" s="17">
        <v>100</v>
      </c>
      <c r="BW5" s="17"/>
      <c r="BX5" s="17">
        <v>1.2111689999999999</v>
      </c>
      <c r="BY5" s="17">
        <v>2964360</v>
      </c>
      <c r="BZ5" s="36">
        <f>BY6/BY5</f>
        <v>2.9418373611842017</v>
      </c>
      <c r="CA5" s="36">
        <f>BZ5/3.8176</f>
        <v>0.77059863819787344</v>
      </c>
      <c r="CC5" s="35" t="s">
        <v>1</v>
      </c>
      <c r="CD5" s="17" t="s">
        <v>37</v>
      </c>
      <c r="CE5" s="17">
        <v>1</v>
      </c>
      <c r="CF5" s="17">
        <v>2417822</v>
      </c>
      <c r="CG5" s="17">
        <v>100</v>
      </c>
      <c r="CH5" s="17"/>
      <c r="CI5" s="17">
        <v>1.080182</v>
      </c>
      <c r="CJ5" s="17">
        <v>2611688</v>
      </c>
      <c r="CK5" s="36">
        <f>CJ6/CJ5</f>
        <v>4.1486502216191212</v>
      </c>
      <c r="CL5" s="36">
        <f>CK5/4.14865</f>
        <v>1.0000000534195754</v>
      </c>
    </row>
    <row r="6" spans="1:90" x14ac:dyDescent="0.25">
      <c r="A6" s="15"/>
      <c r="B6" s="16" t="s">
        <v>37</v>
      </c>
      <c r="C6" s="17">
        <v>1</v>
      </c>
      <c r="D6" s="17">
        <v>2194052</v>
      </c>
      <c r="E6" s="17">
        <v>100</v>
      </c>
      <c r="F6" s="17"/>
      <c r="G6" s="17">
        <v>1.0038750000000001</v>
      </c>
      <c r="H6" s="17">
        <v>2202552</v>
      </c>
      <c r="I6" s="14"/>
      <c r="J6" s="14"/>
      <c r="K6" s="14"/>
      <c r="M6" s="15"/>
      <c r="N6" s="17" t="s">
        <v>37</v>
      </c>
      <c r="O6" s="17">
        <v>1</v>
      </c>
      <c r="P6" s="17">
        <v>710825</v>
      </c>
      <c r="Q6" s="17">
        <v>100</v>
      </c>
      <c r="R6" s="17"/>
      <c r="S6" s="17">
        <v>1.1866099999999999</v>
      </c>
      <c r="T6" s="17">
        <v>843471</v>
      </c>
      <c r="U6" s="14"/>
      <c r="V6" s="14"/>
      <c r="X6" s="35"/>
      <c r="Y6" s="17" t="s">
        <v>37</v>
      </c>
      <c r="Z6" s="17">
        <v>1</v>
      </c>
      <c r="AA6" s="17">
        <v>830196</v>
      </c>
      <c r="AB6" s="17">
        <v>100</v>
      </c>
      <c r="AC6" s="17"/>
      <c r="AD6" s="17">
        <v>1.2798970000000001</v>
      </c>
      <c r="AE6" s="17">
        <v>1062565</v>
      </c>
      <c r="AF6" s="36"/>
      <c r="AG6" s="36"/>
      <c r="AI6" s="35"/>
      <c r="AJ6" s="20" t="s">
        <v>37</v>
      </c>
      <c r="AK6" s="20">
        <v>1</v>
      </c>
      <c r="AL6" s="20">
        <v>1982880</v>
      </c>
      <c r="AM6" s="20">
        <v>100</v>
      </c>
      <c r="AN6" s="20"/>
      <c r="AO6" s="20">
        <v>1.1871050000000001</v>
      </c>
      <c r="AP6" s="20">
        <v>2353887</v>
      </c>
      <c r="AQ6" s="48"/>
      <c r="AR6" s="48"/>
      <c r="AS6" s="38"/>
      <c r="AU6" s="35"/>
      <c r="AV6" s="17" t="s">
        <v>44</v>
      </c>
      <c r="AW6" s="17">
        <v>1</v>
      </c>
      <c r="AX6" s="17">
        <v>1592358</v>
      </c>
      <c r="AY6" s="17">
        <v>100</v>
      </c>
      <c r="AZ6" s="17"/>
      <c r="BA6" s="17">
        <v>1.192375</v>
      </c>
      <c r="BB6" s="26">
        <f t="shared" si="0"/>
        <v>1898687.8702499999</v>
      </c>
      <c r="BC6" s="36"/>
      <c r="BD6" s="14"/>
      <c r="BF6" s="15"/>
      <c r="BG6" s="17" t="s">
        <v>47</v>
      </c>
      <c r="BH6" s="17">
        <v>1</v>
      </c>
      <c r="BI6" s="17">
        <v>5461300</v>
      </c>
      <c r="BJ6" s="17">
        <v>100</v>
      </c>
      <c r="BK6" s="17"/>
      <c r="BL6" s="17">
        <v>1.799404</v>
      </c>
      <c r="BM6" s="17">
        <v>9827087</v>
      </c>
      <c r="BN6" s="36"/>
      <c r="BO6" s="36"/>
      <c r="BP6" s="36"/>
      <c r="BR6" s="15"/>
      <c r="BS6" s="17" t="s">
        <v>37</v>
      </c>
      <c r="BT6" s="17">
        <v>1</v>
      </c>
      <c r="BU6" s="17">
        <v>7200206</v>
      </c>
      <c r="BV6" s="17">
        <v>100</v>
      </c>
      <c r="BW6" s="17"/>
      <c r="BX6" s="17">
        <v>1.2111689999999999</v>
      </c>
      <c r="BY6" s="17">
        <v>8720665</v>
      </c>
      <c r="BZ6" s="17"/>
      <c r="CA6" s="36"/>
      <c r="CC6" s="35"/>
      <c r="CD6" s="17" t="s">
        <v>37</v>
      </c>
      <c r="CE6" s="17">
        <v>1</v>
      </c>
      <c r="CF6" s="17">
        <v>10030694</v>
      </c>
      <c r="CG6" s="17">
        <v>100</v>
      </c>
      <c r="CH6" s="17"/>
      <c r="CI6" s="17">
        <v>1.080182</v>
      </c>
      <c r="CJ6" s="17">
        <v>10834980</v>
      </c>
      <c r="CK6" s="36"/>
      <c r="CL6" s="36"/>
    </row>
    <row r="7" spans="1:90" x14ac:dyDescent="0.25">
      <c r="A7" s="18" t="s">
        <v>14</v>
      </c>
      <c r="B7" s="19" t="s">
        <v>37</v>
      </c>
      <c r="C7" s="20">
        <v>1</v>
      </c>
      <c r="D7" s="20">
        <v>877200</v>
      </c>
      <c r="E7" s="20">
        <v>100</v>
      </c>
      <c r="F7" s="20"/>
      <c r="G7" s="20">
        <v>1.565393</v>
      </c>
      <c r="H7" s="20">
        <v>1373162</v>
      </c>
      <c r="I7" s="111">
        <f>H7/H8</f>
        <v>0.44559657791049273</v>
      </c>
      <c r="J7" s="111"/>
      <c r="K7" s="14">
        <f>I7/0.92</f>
        <v>0.48434410642444858</v>
      </c>
      <c r="M7" s="18" t="s">
        <v>14</v>
      </c>
      <c r="N7" s="20" t="s">
        <v>37</v>
      </c>
      <c r="O7" s="20">
        <v>1</v>
      </c>
      <c r="P7" s="20">
        <v>2187888</v>
      </c>
      <c r="Q7" s="20">
        <v>100</v>
      </c>
      <c r="R7" s="20"/>
      <c r="S7" s="20">
        <v>1.247592</v>
      </c>
      <c r="T7" s="20">
        <v>2729592</v>
      </c>
      <c r="U7" s="14">
        <f>T8/T7</f>
        <v>0.86223398954862118</v>
      </c>
      <c r="V7" s="14">
        <f>U7/1.24</f>
        <v>0.69534999157146871</v>
      </c>
      <c r="X7" s="37" t="s">
        <v>14</v>
      </c>
      <c r="Y7" s="20" t="s">
        <v>37</v>
      </c>
      <c r="Z7" s="20">
        <v>1</v>
      </c>
      <c r="AA7" s="20">
        <v>1015950</v>
      </c>
      <c r="AB7" s="20">
        <v>100</v>
      </c>
      <c r="AC7" s="20"/>
      <c r="AD7" s="20">
        <v>2.5844909999999999</v>
      </c>
      <c r="AE7" s="20">
        <v>2625714</v>
      </c>
      <c r="AF7" s="38">
        <f>AE8/AE7</f>
        <v>2.0396631163942454</v>
      </c>
      <c r="AG7" s="38">
        <f>AF7/7.514189</f>
        <v>0.27144155096368289</v>
      </c>
      <c r="AI7" s="37" t="s">
        <v>14</v>
      </c>
      <c r="AJ7" s="17" t="s">
        <v>37</v>
      </c>
      <c r="AK7" s="17">
        <v>1</v>
      </c>
      <c r="AL7" s="17">
        <v>2205840</v>
      </c>
      <c r="AM7" s="17">
        <v>100</v>
      </c>
      <c r="AN7" s="17"/>
      <c r="AO7" s="17">
        <v>1.237646</v>
      </c>
      <c r="AP7" s="17">
        <v>2730048</v>
      </c>
      <c r="AQ7" s="100">
        <f>AP8/AP7</f>
        <v>0.46802547061443606</v>
      </c>
      <c r="AR7" s="101"/>
      <c r="AS7" s="36">
        <f>AQ7/0.86</f>
        <v>0.54421566350515826</v>
      </c>
      <c r="AU7" s="37" t="s">
        <v>14</v>
      </c>
      <c r="AV7" s="20" t="s">
        <v>37</v>
      </c>
      <c r="AW7" s="20">
        <v>1</v>
      </c>
      <c r="AX7" s="20">
        <v>2707363</v>
      </c>
      <c r="AY7" s="20">
        <v>100</v>
      </c>
      <c r="AZ7" s="20"/>
      <c r="BA7" s="20">
        <v>2.2458809999999998</v>
      </c>
      <c r="BB7" s="27">
        <f t="shared" si="0"/>
        <v>6080415.1218029996</v>
      </c>
      <c r="BC7" s="38">
        <f>BB8/BB7</f>
        <v>0.45028723521744224</v>
      </c>
      <c r="BD7" s="14">
        <f t="shared" si="1"/>
        <v>0.40935203201585657</v>
      </c>
      <c r="BF7" s="18" t="s">
        <v>14</v>
      </c>
      <c r="BG7" s="20" t="s">
        <v>37</v>
      </c>
      <c r="BH7" s="20">
        <v>1</v>
      </c>
      <c r="BI7" s="20">
        <v>6575787</v>
      </c>
      <c r="BJ7" s="20">
        <v>100</v>
      </c>
      <c r="BK7" s="20"/>
      <c r="BL7" s="20">
        <v>0.99347700000000005</v>
      </c>
      <c r="BM7" s="20">
        <v>6532896</v>
      </c>
      <c r="BN7" s="102">
        <f>BM8/BM7</f>
        <v>0.86557370575009918</v>
      </c>
      <c r="BO7" s="103"/>
      <c r="BP7" s="38">
        <f>BN7/1.39</f>
        <v>0.62271489622309295</v>
      </c>
      <c r="BR7" s="18" t="s">
        <v>14</v>
      </c>
      <c r="BS7" s="20" t="s">
        <v>37</v>
      </c>
      <c r="BT7" s="20">
        <v>1</v>
      </c>
      <c r="BU7" s="20">
        <v>2230675</v>
      </c>
      <c r="BV7" s="20">
        <v>100</v>
      </c>
      <c r="BW7" s="20"/>
      <c r="BX7" s="20">
        <v>1.3842779999999999</v>
      </c>
      <c r="BY7" s="20">
        <v>3087875</v>
      </c>
      <c r="BZ7" s="58">
        <f>BY8/BY7</f>
        <v>3.8176030441646764</v>
      </c>
      <c r="CA7" s="38">
        <f>BZ7/3.8176</f>
        <v>1.0000007974027338</v>
      </c>
      <c r="CC7" s="37" t="s">
        <v>14</v>
      </c>
      <c r="CD7" s="20" t="s">
        <v>37</v>
      </c>
      <c r="CE7" s="20">
        <v>1</v>
      </c>
      <c r="CF7" s="20">
        <v>2157475</v>
      </c>
      <c r="CG7" s="20">
        <v>100</v>
      </c>
      <c r="CH7" s="20"/>
      <c r="CI7" s="20">
        <v>2.497811</v>
      </c>
      <c r="CJ7" s="20">
        <f>CF7*CI7</f>
        <v>5388964.7872249996</v>
      </c>
      <c r="CK7" s="38">
        <f>CJ8/CJ7</f>
        <v>2.0569373920902909</v>
      </c>
      <c r="CL7" s="38">
        <f>CK7/4.14865</f>
        <v>0.49580885157588395</v>
      </c>
    </row>
    <row r="8" spans="1:90" x14ac:dyDescent="0.25">
      <c r="A8" s="18"/>
      <c r="B8" s="19" t="s">
        <v>37</v>
      </c>
      <c r="C8" s="20">
        <v>1</v>
      </c>
      <c r="D8" s="20">
        <v>1968596</v>
      </c>
      <c r="E8" s="20">
        <v>100</v>
      </c>
      <c r="F8" s="20"/>
      <c r="G8" s="20">
        <v>1.565393</v>
      </c>
      <c r="H8" s="20">
        <v>3081626</v>
      </c>
      <c r="I8" s="14"/>
      <c r="J8" s="14"/>
      <c r="K8" s="14"/>
      <c r="M8" s="18"/>
      <c r="N8" s="20" t="s">
        <v>37</v>
      </c>
      <c r="O8" s="20">
        <v>1</v>
      </c>
      <c r="P8" s="20">
        <v>1886472</v>
      </c>
      <c r="Q8" s="20">
        <v>100</v>
      </c>
      <c r="R8" s="20"/>
      <c r="S8" s="20">
        <v>1.247592</v>
      </c>
      <c r="T8" s="20">
        <v>2353547</v>
      </c>
      <c r="U8" s="14"/>
      <c r="V8" s="14"/>
      <c r="X8" s="37"/>
      <c r="Y8" s="20" t="s">
        <v>37</v>
      </c>
      <c r="Z8" s="20">
        <v>1</v>
      </c>
      <c r="AA8" s="20">
        <v>2072196</v>
      </c>
      <c r="AB8" s="20">
        <v>100</v>
      </c>
      <c r="AC8" s="20"/>
      <c r="AD8" s="20">
        <v>2.5844909999999999</v>
      </c>
      <c r="AE8" s="20">
        <v>5355572</v>
      </c>
      <c r="AF8" s="38"/>
      <c r="AG8" s="38"/>
      <c r="AI8" s="37"/>
      <c r="AJ8" s="17" t="s">
        <v>37</v>
      </c>
      <c r="AK8" s="17">
        <v>1</v>
      </c>
      <c r="AL8" s="17">
        <v>1032390</v>
      </c>
      <c r="AM8" s="17">
        <v>100</v>
      </c>
      <c r="AN8" s="17"/>
      <c r="AO8" s="17">
        <v>1.237646</v>
      </c>
      <c r="AP8" s="17">
        <v>1277732</v>
      </c>
      <c r="AQ8" s="49"/>
      <c r="AR8" s="49"/>
      <c r="AS8" s="36"/>
      <c r="AU8" s="37"/>
      <c r="AV8" s="20" t="s">
        <v>44</v>
      </c>
      <c r="AW8" s="20">
        <v>1</v>
      </c>
      <c r="AX8" s="20">
        <v>1219091</v>
      </c>
      <c r="AY8" s="20">
        <v>100</v>
      </c>
      <c r="AZ8" s="20"/>
      <c r="BA8" s="20">
        <v>2.2458809999999998</v>
      </c>
      <c r="BB8" s="27">
        <f t="shared" si="0"/>
        <v>2737933.3141709999</v>
      </c>
      <c r="BC8" s="38"/>
      <c r="BD8" s="14"/>
      <c r="BF8" s="18"/>
      <c r="BG8" s="20" t="s">
        <v>47</v>
      </c>
      <c r="BH8" s="20">
        <v>1</v>
      </c>
      <c r="BI8" s="20">
        <v>5691829</v>
      </c>
      <c r="BJ8" s="20">
        <v>100</v>
      </c>
      <c r="BK8" s="20"/>
      <c r="BL8" s="20">
        <v>0.99347700000000005</v>
      </c>
      <c r="BM8" s="20">
        <v>5654703</v>
      </c>
      <c r="BN8" s="38"/>
      <c r="BO8" s="38"/>
      <c r="BP8" s="38"/>
      <c r="BR8" s="18"/>
      <c r="BS8" s="20" t="s">
        <v>37</v>
      </c>
      <c r="BT8" s="20">
        <v>1</v>
      </c>
      <c r="BU8" s="20">
        <v>8515832</v>
      </c>
      <c r="BV8" s="20">
        <v>100</v>
      </c>
      <c r="BW8" s="20"/>
      <c r="BX8" s="20">
        <v>1.3842779999999999</v>
      </c>
      <c r="BY8" s="20">
        <v>11788281</v>
      </c>
      <c r="BZ8" s="20"/>
      <c r="CA8" s="38"/>
      <c r="CC8" s="37"/>
      <c r="CD8" s="20" t="s">
        <v>37</v>
      </c>
      <c r="CE8" s="20">
        <v>1</v>
      </c>
      <c r="CF8" s="20">
        <v>4437791</v>
      </c>
      <c r="CG8" s="20">
        <v>100</v>
      </c>
      <c r="CH8" s="20"/>
      <c r="CI8" s="20">
        <v>2.497811</v>
      </c>
      <c r="CJ8" s="20">
        <f>CF8*CI8</f>
        <v>11084763.175501</v>
      </c>
      <c r="CK8" s="38"/>
      <c r="CL8" s="38"/>
    </row>
    <row r="9" spans="1:90" x14ac:dyDescent="0.25">
      <c r="A9" s="21" t="s">
        <v>15</v>
      </c>
      <c r="B9" s="22" t="s">
        <v>37</v>
      </c>
      <c r="C9" s="23">
        <v>1</v>
      </c>
      <c r="D9" s="23">
        <v>150150</v>
      </c>
      <c r="E9" s="23">
        <v>100</v>
      </c>
      <c r="F9" s="23"/>
      <c r="G9" s="23">
        <v>1.8049249999999999</v>
      </c>
      <c r="H9" s="23">
        <v>271009</v>
      </c>
      <c r="I9" s="111">
        <f>H9/H10</f>
        <v>0.13364133926858698</v>
      </c>
      <c r="J9" s="111"/>
      <c r="K9" s="14">
        <f>I9/0.92</f>
        <v>0.14526232529194236</v>
      </c>
      <c r="M9" s="21" t="s">
        <v>15</v>
      </c>
      <c r="N9" s="23" t="s">
        <v>37</v>
      </c>
      <c r="O9" s="23">
        <v>1</v>
      </c>
      <c r="P9" s="23">
        <v>1175928</v>
      </c>
      <c r="Q9" s="23">
        <v>100</v>
      </c>
      <c r="R9" s="23"/>
      <c r="S9" s="23">
        <v>2.321224</v>
      </c>
      <c r="T9" s="23">
        <v>2729592</v>
      </c>
      <c r="U9" s="14">
        <f>T10/T9</f>
        <v>1.2425706845565199</v>
      </c>
      <c r="V9" s="14">
        <f>U9/1.24</f>
        <v>1.0020731327068708</v>
      </c>
      <c r="X9" s="39" t="s">
        <v>15</v>
      </c>
      <c r="Y9" s="23" t="s">
        <v>37</v>
      </c>
      <c r="Z9" s="23">
        <v>1</v>
      </c>
      <c r="AA9" s="23">
        <v>243152</v>
      </c>
      <c r="AB9" s="23">
        <v>100</v>
      </c>
      <c r="AC9" s="23"/>
      <c r="AD9" s="23">
        <v>10.798653</v>
      </c>
      <c r="AE9" s="23">
        <v>2625714</v>
      </c>
      <c r="AF9" s="40">
        <f>AE10/AE9</f>
        <v>7.5141885216744857</v>
      </c>
      <c r="AG9" s="40">
        <f>AF9/7.514189</f>
        <v>0.999999936343694</v>
      </c>
      <c r="AI9" s="39" t="s">
        <v>15</v>
      </c>
      <c r="AJ9" s="23" t="s">
        <v>37</v>
      </c>
      <c r="AK9" s="23">
        <v>1</v>
      </c>
      <c r="AL9" s="23">
        <v>1215419</v>
      </c>
      <c r="AM9" s="23">
        <v>100</v>
      </c>
      <c r="AN9" s="23"/>
      <c r="AO9" s="23">
        <v>2.3284549999999999</v>
      </c>
      <c r="AP9" s="23">
        <v>2830048</v>
      </c>
      <c r="AQ9" s="104">
        <f>AP10/AP9</f>
        <v>2.5510874727213109E-2</v>
      </c>
      <c r="AR9" s="105"/>
      <c r="AS9" s="40">
        <f>AQ9/0.86</f>
        <v>2.9663807822340824E-2</v>
      </c>
      <c r="AU9" s="35" t="s">
        <v>15</v>
      </c>
      <c r="AV9" s="17" t="s">
        <v>37</v>
      </c>
      <c r="AW9" s="17">
        <v>1</v>
      </c>
      <c r="AX9" s="17">
        <v>1518112</v>
      </c>
      <c r="AY9" s="17">
        <v>100</v>
      </c>
      <c r="AZ9" s="17"/>
      <c r="BA9" s="17">
        <v>4.2932620000000004</v>
      </c>
      <c r="BB9" s="26">
        <f>AX9*BA9</f>
        <v>6517652.5613440005</v>
      </c>
      <c r="BC9" s="36">
        <f>BB10/BB9</f>
        <v>0.31821828692481186</v>
      </c>
      <c r="BD9" s="14">
        <f t="shared" si="1"/>
        <v>0.28928935174982895</v>
      </c>
      <c r="BF9" s="21" t="s">
        <v>15</v>
      </c>
      <c r="BG9" s="23" t="s">
        <v>37</v>
      </c>
      <c r="BH9" s="23">
        <v>1</v>
      </c>
      <c r="BI9" s="23">
        <v>6190635</v>
      </c>
      <c r="BJ9" s="23">
        <v>100</v>
      </c>
      <c r="BK9" s="23"/>
      <c r="BL9" s="23">
        <v>1.1380539999999999</v>
      </c>
      <c r="BM9" s="23">
        <v>7045280</v>
      </c>
      <c r="BN9" s="104">
        <f>BM10/BM9</f>
        <v>0.48202825153861878</v>
      </c>
      <c r="BO9" s="105"/>
      <c r="BP9" s="40">
        <f>BN9/1.39</f>
        <v>0.34678291477598477</v>
      </c>
      <c r="BR9" s="21" t="s">
        <v>15</v>
      </c>
      <c r="BS9" s="23" t="s">
        <v>37</v>
      </c>
      <c r="BT9" s="23">
        <v>1</v>
      </c>
      <c r="BU9" s="23">
        <v>1176528</v>
      </c>
      <c r="BV9" s="23">
        <v>100</v>
      </c>
      <c r="BW9" s="23"/>
      <c r="BX9" s="23">
        <v>2.5195829999999999</v>
      </c>
      <c r="BY9" s="23">
        <v>2964360</v>
      </c>
      <c r="BZ9" s="40">
        <f>BY10/BY9</f>
        <v>3.4632763901820294</v>
      </c>
      <c r="CA9" s="40">
        <f>BZ9/3.8176</f>
        <v>0.90718681637207388</v>
      </c>
      <c r="CC9" s="39" t="s">
        <v>15</v>
      </c>
      <c r="CD9" s="23" t="s">
        <v>37</v>
      </c>
      <c r="CE9" s="23">
        <v>1</v>
      </c>
      <c r="CF9" s="23">
        <v>1174008</v>
      </c>
      <c r="CG9" s="23">
        <v>100</v>
      </c>
      <c r="CH9" s="23"/>
      <c r="CI9" s="23">
        <v>7.7044579999999998</v>
      </c>
      <c r="CJ9" s="23">
        <v>9045095</v>
      </c>
      <c r="CK9" s="40">
        <f>CJ10/CJ9</f>
        <v>1.2391909648267929</v>
      </c>
      <c r="CL9" s="40">
        <f>CK9/4.14865</f>
        <v>0.2986973991121914</v>
      </c>
    </row>
    <row r="10" spans="1:90" x14ac:dyDescent="0.25">
      <c r="A10" s="22"/>
      <c r="B10" s="22" t="s">
        <v>37</v>
      </c>
      <c r="C10" s="23">
        <v>1</v>
      </c>
      <c r="D10" s="23">
        <v>1123528</v>
      </c>
      <c r="E10" s="23">
        <v>100</v>
      </c>
      <c r="F10" s="23"/>
      <c r="G10" s="23">
        <v>1.8049249999999999</v>
      </c>
      <c r="H10" s="23">
        <v>2027883</v>
      </c>
      <c r="I10" s="14"/>
      <c r="J10" s="14"/>
      <c r="K10" s="14"/>
      <c r="M10" s="22"/>
      <c r="N10" s="23" t="s">
        <v>37</v>
      </c>
      <c r="O10" s="23">
        <v>1</v>
      </c>
      <c r="P10" s="23">
        <v>1461174</v>
      </c>
      <c r="Q10" s="23">
        <v>100</v>
      </c>
      <c r="R10" s="23"/>
      <c r="S10" s="23">
        <v>2.321224</v>
      </c>
      <c r="T10" s="23">
        <v>3391711</v>
      </c>
      <c r="U10" s="9"/>
      <c r="V10" s="9"/>
      <c r="X10" s="23"/>
      <c r="Y10" s="23" t="s">
        <v>37</v>
      </c>
      <c r="Z10" s="23">
        <v>1</v>
      </c>
      <c r="AA10" s="23">
        <v>1827090</v>
      </c>
      <c r="AB10" s="23">
        <v>100</v>
      </c>
      <c r="AC10" s="23"/>
      <c r="AD10" s="23">
        <v>10.798653</v>
      </c>
      <c r="AE10" s="23">
        <v>19730110</v>
      </c>
      <c r="AF10" s="23"/>
      <c r="AG10" s="23"/>
      <c r="AI10" s="23"/>
      <c r="AJ10" s="22"/>
      <c r="AK10" s="23">
        <v>1</v>
      </c>
      <c r="AL10" s="23">
        <v>31006</v>
      </c>
      <c r="AM10" s="23">
        <v>100</v>
      </c>
      <c r="AN10" s="23"/>
      <c r="AO10" s="23">
        <v>2.3284549999999999</v>
      </c>
      <c r="AP10" s="23">
        <v>72197</v>
      </c>
      <c r="AQ10" s="40"/>
      <c r="AR10" s="50"/>
      <c r="AS10" s="40"/>
      <c r="AU10" s="17"/>
      <c r="AV10" s="17" t="s">
        <v>44</v>
      </c>
      <c r="AW10" s="17">
        <v>1</v>
      </c>
      <c r="AX10" s="17">
        <v>483091</v>
      </c>
      <c r="AY10" s="17">
        <v>100</v>
      </c>
      <c r="AZ10" s="17"/>
      <c r="BA10" s="17">
        <v>4.2932620000000004</v>
      </c>
      <c r="BB10" s="26">
        <f t="shared" si="0"/>
        <v>2074036.2328420002</v>
      </c>
      <c r="BC10" s="51"/>
      <c r="BD10" s="14"/>
      <c r="BF10" s="22"/>
      <c r="BG10" s="23" t="s">
        <v>47</v>
      </c>
      <c r="BH10" s="23">
        <v>1</v>
      </c>
      <c r="BI10" s="23">
        <v>2984061</v>
      </c>
      <c r="BJ10" s="23">
        <v>100</v>
      </c>
      <c r="BK10" s="23"/>
      <c r="BL10" s="23">
        <v>1.1380539999999999</v>
      </c>
      <c r="BM10" s="23">
        <v>3396024</v>
      </c>
      <c r="BN10" s="40"/>
      <c r="BO10" s="40"/>
      <c r="BP10" s="52"/>
      <c r="BR10" s="22"/>
      <c r="BS10" s="23" t="s">
        <v>37</v>
      </c>
      <c r="BT10" s="23">
        <v>1</v>
      </c>
      <c r="BU10" s="23">
        <v>4074642</v>
      </c>
      <c r="BV10" s="23">
        <v>100</v>
      </c>
      <c r="BW10" s="23"/>
      <c r="BX10" s="23">
        <v>2.5195829999999999</v>
      </c>
      <c r="BY10" s="23">
        <v>10266398</v>
      </c>
      <c r="BZ10" s="23"/>
      <c r="CA10" s="59"/>
      <c r="CC10" s="23"/>
      <c r="CD10" s="23" t="s">
        <v>37</v>
      </c>
      <c r="CE10" s="23">
        <v>1</v>
      </c>
      <c r="CF10" s="23">
        <v>1454820</v>
      </c>
      <c r="CG10" s="23">
        <v>100</v>
      </c>
      <c r="CH10" s="23"/>
      <c r="CI10" s="23">
        <v>7.7044579999999998</v>
      </c>
      <c r="CJ10" s="23">
        <v>11208600</v>
      </c>
      <c r="CK10" s="63"/>
      <c r="CL10" s="40"/>
    </row>
    <row r="12" spans="1:90" x14ac:dyDescent="0.25">
      <c r="X12" s="9" t="s">
        <v>38</v>
      </c>
      <c r="Y12" s="9" t="s">
        <v>41</v>
      </c>
      <c r="AI12" s="29" t="s">
        <v>38</v>
      </c>
      <c r="AJ12" s="9" t="s">
        <v>42</v>
      </c>
      <c r="AU12" s="5" t="s">
        <v>38</v>
      </c>
      <c r="AV12" s="9" t="s">
        <v>43</v>
      </c>
      <c r="BF12" s="57" t="s">
        <v>38</v>
      </c>
      <c r="BG12" s="9" t="s">
        <v>45</v>
      </c>
      <c r="BH12" s="55"/>
      <c r="BI12" s="56"/>
      <c r="BJ12" s="56"/>
      <c r="BK12" s="56"/>
      <c r="BL12" s="56"/>
      <c r="BM12" s="56"/>
      <c r="BN12" s="56"/>
      <c r="BO12" s="56"/>
      <c r="BP12" s="56"/>
      <c r="BR12" s="9" t="s">
        <v>38</v>
      </c>
      <c r="BS12" s="9" t="s">
        <v>48</v>
      </c>
      <c r="CC12" s="29" t="s">
        <v>38</v>
      </c>
      <c r="CD12" s="9" t="s">
        <v>49</v>
      </c>
    </row>
    <row r="13" spans="1:90" x14ac:dyDescent="0.25">
      <c r="X13" s="32"/>
      <c r="Y13" s="9" t="s">
        <v>28</v>
      </c>
      <c r="Z13" s="9" t="s">
        <v>29</v>
      </c>
      <c r="AA13" s="9" t="s">
        <v>30</v>
      </c>
      <c r="AB13" s="9" t="s">
        <v>31</v>
      </c>
      <c r="AC13" s="9"/>
      <c r="AD13" s="9" t="s">
        <v>32</v>
      </c>
      <c r="AE13" s="9" t="s">
        <v>33</v>
      </c>
      <c r="AF13" s="29" t="s">
        <v>34</v>
      </c>
      <c r="AG13" s="9" t="s">
        <v>35</v>
      </c>
      <c r="AI13" s="32"/>
      <c r="AJ13" s="32" t="s">
        <v>28</v>
      </c>
      <c r="AK13" s="32" t="s">
        <v>29</v>
      </c>
      <c r="AL13" s="32" t="s">
        <v>30</v>
      </c>
      <c r="AM13" s="32" t="s">
        <v>31</v>
      </c>
      <c r="AN13" s="32"/>
      <c r="AO13" s="32" t="s">
        <v>32</v>
      </c>
      <c r="AP13" s="32" t="s">
        <v>33</v>
      </c>
      <c r="AQ13" s="106" t="s">
        <v>34</v>
      </c>
      <c r="AR13" s="107"/>
      <c r="AS13" s="9" t="s">
        <v>35</v>
      </c>
      <c r="AU13" s="32"/>
      <c r="AV13" s="9" t="s">
        <v>28</v>
      </c>
      <c r="AW13" s="9" t="s">
        <v>29</v>
      </c>
      <c r="AX13" s="9" t="s">
        <v>30</v>
      </c>
      <c r="AY13" s="9" t="s">
        <v>31</v>
      </c>
      <c r="AZ13" s="9"/>
      <c r="BA13" s="9" t="s">
        <v>32</v>
      </c>
      <c r="BB13" s="9" t="s">
        <v>33</v>
      </c>
      <c r="BC13" s="9" t="s">
        <v>34</v>
      </c>
      <c r="BD13" s="9" t="s">
        <v>35</v>
      </c>
      <c r="BG13" s="9" t="s">
        <v>28</v>
      </c>
      <c r="BH13" s="9" t="s">
        <v>29</v>
      </c>
      <c r="BI13" s="9" t="s">
        <v>30</v>
      </c>
      <c r="BJ13" s="9" t="s">
        <v>31</v>
      </c>
      <c r="BK13" s="9"/>
      <c r="BL13" s="9" t="s">
        <v>32</v>
      </c>
      <c r="BM13" s="9" t="s">
        <v>33</v>
      </c>
      <c r="BN13" s="97" t="s">
        <v>34</v>
      </c>
      <c r="BO13" s="97"/>
      <c r="BP13" s="9" t="s">
        <v>46</v>
      </c>
      <c r="BR13" s="28"/>
      <c r="BS13" s="9" t="s">
        <v>28</v>
      </c>
      <c r="BT13" s="9" t="s">
        <v>29</v>
      </c>
      <c r="BU13" s="9" t="s">
        <v>30</v>
      </c>
      <c r="BV13" s="9" t="s">
        <v>31</v>
      </c>
      <c r="BW13" s="9"/>
      <c r="BX13" s="9" t="s">
        <v>32</v>
      </c>
      <c r="BY13" s="9" t="s">
        <v>33</v>
      </c>
      <c r="BZ13" s="29" t="s">
        <v>34</v>
      </c>
      <c r="CA13" s="9" t="s">
        <v>35</v>
      </c>
      <c r="CC13" s="32"/>
      <c r="CD13" s="53" t="s">
        <v>28</v>
      </c>
      <c r="CE13" s="53" t="s">
        <v>29</v>
      </c>
      <c r="CF13" s="53" t="s">
        <v>30</v>
      </c>
      <c r="CG13" s="53" t="s">
        <v>31</v>
      </c>
      <c r="CH13" s="53"/>
      <c r="CI13" s="53" t="s">
        <v>32</v>
      </c>
      <c r="CJ13" s="53" t="s">
        <v>33</v>
      </c>
      <c r="CK13" s="29" t="s">
        <v>34</v>
      </c>
      <c r="CL13" s="9" t="s">
        <v>35</v>
      </c>
    </row>
    <row r="14" spans="1:90" x14ac:dyDescent="0.25">
      <c r="X14" s="33" t="s">
        <v>36</v>
      </c>
      <c r="Y14" s="30" t="s">
        <v>37</v>
      </c>
      <c r="Z14" s="30">
        <v>1</v>
      </c>
      <c r="AA14" s="30">
        <v>1045894</v>
      </c>
      <c r="AB14" s="30">
        <v>100</v>
      </c>
      <c r="AC14" s="30"/>
      <c r="AD14" s="30">
        <v>1</v>
      </c>
      <c r="AE14" s="41">
        <f t="shared" ref="AE14:AE19" si="2">AA14*AD14</f>
        <v>1045894</v>
      </c>
      <c r="AF14" s="34">
        <f>AE15/AE14</f>
        <v>0.23861882752936722</v>
      </c>
      <c r="AG14" s="34">
        <f>AF14/7.53</f>
        <v>3.1689087321297105E-2</v>
      </c>
      <c r="AI14" s="33" t="s">
        <v>36</v>
      </c>
      <c r="AJ14" s="13" t="s">
        <v>37</v>
      </c>
      <c r="AK14" s="13">
        <v>1</v>
      </c>
      <c r="AL14" s="13">
        <v>2623790</v>
      </c>
      <c r="AM14" s="13">
        <v>100</v>
      </c>
      <c r="AN14" s="13"/>
      <c r="AO14" s="13">
        <v>1</v>
      </c>
      <c r="AP14" s="13">
        <v>2623790</v>
      </c>
      <c r="AQ14" s="108">
        <f>AP15/AP14</f>
        <v>0.86312242976762621</v>
      </c>
      <c r="AR14" s="109"/>
      <c r="AS14" s="38">
        <f>AQ14/0.86</f>
        <v>1.0036307322879374</v>
      </c>
      <c r="AU14" s="33" t="s">
        <v>36</v>
      </c>
      <c r="AV14" s="30" t="s">
        <v>37</v>
      </c>
      <c r="AW14" s="30">
        <v>1</v>
      </c>
      <c r="AX14" s="30">
        <v>1437554</v>
      </c>
      <c r="AY14" s="30">
        <v>100</v>
      </c>
      <c r="AZ14" s="30"/>
      <c r="BA14" s="30">
        <v>1</v>
      </c>
      <c r="BB14" s="41">
        <f t="shared" ref="BB14:BB19" si="3">AX14*BA14</f>
        <v>1437554</v>
      </c>
      <c r="BC14" s="34">
        <f>BB15/BB14</f>
        <v>0.85275127056096678</v>
      </c>
      <c r="BD14" s="14">
        <f t="shared" ref="BD14" si="4">BC14/0.9</f>
        <v>0.94750141173440749</v>
      </c>
      <c r="BF14" s="11" t="s">
        <v>36</v>
      </c>
      <c r="BG14" s="13" t="s">
        <v>37</v>
      </c>
      <c r="BH14" s="13">
        <v>1</v>
      </c>
      <c r="BI14" s="13">
        <v>4904756</v>
      </c>
      <c r="BJ14" s="13">
        <v>100</v>
      </c>
      <c r="BK14" s="13"/>
      <c r="BL14" s="13">
        <v>1</v>
      </c>
      <c r="BM14" s="41">
        <f t="shared" ref="BM14:BM15" si="5">BI14*BL14</f>
        <v>4904756</v>
      </c>
      <c r="BN14" s="98">
        <f>BM15/BM14</f>
        <v>1.4851960015951864</v>
      </c>
      <c r="BO14" s="99"/>
      <c r="BP14" s="34">
        <f>BN14/1.49</f>
        <v>0.99677583999676944</v>
      </c>
      <c r="BR14" s="11" t="s">
        <v>36</v>
      </c>
      <c r="BS14" s="30" t="s">
        <v>37</v>
      </c>
      <c r="BT14" s="30">
        <v>1</v>
      </c>
      <c r="BU14" s="30">
        <v>2975605</v>
      </c>
      <c r="BV14" s="30">
        <v>100</v>
      </c>
      <c r="BW14" s="30"/>
      <c r="BX14" s="30">
        <v>1</v>
      </c>
      <c r="BY14" s="41">
        <f t="shared" ref="BY14:BY17" si="6">BX14*BU14</f>
        <v>2975605</v>
      </c>
      <c r="BZ14" s="34">
        <f>BY15/BY14</f>
        <v>2.4789681426130148</v>
      </c>
      <c r="CA14" s="34">
        <f t="shared" ref="CA14:CA16" si="7">BZ14/3.73</f>
        <v>0.66460271919919967</v>
      </c>
      <c r="CC14" s="33" t="s">
        <v>36</v>
      </c>
      <c r="CD14" s="30" t="s">
        <v>37</v>
      </c>
      <c r="CE14" s="30">
        <v>1</v>
      </c>
      <c r="CF14" s="30">
        <v>2946743</v>
      </c>
      <c r="CG14" s="30">
        <v>100</v>
      </c>
      <c r="CH14" s="30"/>
      <c r="CI14" s="30">
        <v>1</v>
      </c>
      <c r="CJ14" s="41">
        <f t="shared" ref="CJ14:CJ21" si="8">CF14*CI14</f>
        <v>2946743</v>
      </c>
      <c r="CK14" s="34">
        <f>CJ15/CJ14</f>
        <v>4.786287097313882</v>
      </c>
      <c r="CL14" s="34">
        <f>CK14/4.78629</f>
        <v>0.99999939354152834</v>
      </c>
    </row>
    <row r="15" spans="1:90" x14ac:dyDescent="0.25">
      <c r="H15" s="24"/>
      <c r="U15" s="24"/>
      <c r="X15" s="33"/>
      <c r="Y15" s="30" t="s">
        <v>37</v>
      </c>
      <c r="Z15" s="30">
        <v>1</v>
      </c>
      <c r="AA15" s="30">
        <v>249570</v>
      </c>
      <c r="AB15" s="30">
        <v>100</v>
      </c>
      <c r="AC15" s="30"/>
      <c r="AD15" s="30">
        <v>1</v>
      </c>
      <c r="AE15" s="41">
        <f t="shared" si="2"/>
        <v>249570</v>
      </c>
      <c r="AF15" s="34"/>
      <c r="AG15" s="34"/>
      <c r="AI15" s="33"/>
      <c r="AJ15" s="13" t="s">
        <v>37</v>
      </c>
      <c r="AK15" s="13">
        <v>1</v>
      </c>
      <c r="AL15" s="13">
        <v>2264652</v>
      </c>
      <c r="AM15" s="13">
        <v>100</v>
      </c>
      <c r="AN15" s="13"/>
      <c r="AO15" s="13">
        <v>1</v>
      </c>
      <c r="AP15" s="13">
        <v>2264652</v>
      </c>
      <c r="AQ15" s="46"/>
      <c r="AR15" s="46"/>
      <c r="AS15" s="47"/>
      <c r="AU15" s="33"/>
      <c r="AV15" s="30" t="s">
        <v>44</v>
      </c>
      <c r="AW15" s="30">
        <v>1</v>
      </c>
      <c r="AX15" s="30">
        <v>1225876</v>
      </c>
      <c r="AY15" s="30">
        <v>100</v>
      </c>
      <c r="AZ15" s="30"/>
      <c r="BA15" s="30">
        <v>1</v>
      </c>
      <c r="BB15" s="41">
        <f t="shared" si="3"/>
        <v>1225876</v>
      </c>
      <c r="BC15" s="34"/>
      <c r="BD15" s="14"/>
      <c r="BF15" s="11"/>
      <c r="BG15" s="13" t="s">
        <v>47</v>
      </c>
      <c r="BH15" s="13">
        <v>1</v>
      </c>
      <c r="BI15" s="13">
        <v>7284524</v>
      </c>
      <c r="BJ15" s="13">
        <v>100</v>
      </c>
      <c r="BK15" s="13"/>
      <c r="BL15" s="13">
        <v>1</v>
      </c>
      <c r="BM15" s="41">
        <f t="shared" si="5"/>
        <v>7284524</v>
      </c>
      <c r="BN15" s="34"/>
      <c r="BO15" s="34"/>
      <c r="BP15" s="34"/>
      <c r="BR15" s="11"/>
      <c r="BS15" s="30" t="s">
        <v>37</v>
      </c>
      <c r="BT15" s="30">
        <v>1</v>
      </c>
      <c r="BU15" s="30">
        <v>7376430</v>
      </c>
      <c r="BV15" s="30">
        <v>100</v>
      </c>
      <c r="BW15" s="30"/>
      <c r="BX15" s="30">
        <v>1</v>
      </c>
      <c r="BY15" s="41">
        <f t="shared" si="6"/>
        <v>7376430</v>
      </c>
      <c r="BZ15" s="30"/>
      <c r="CA15" s="34"/>
      <c r="CC15" s="33"/>
      <c r="CD15" s="30" t="s">
        <v>37</v>
      </c>
      <c r="CE15" s="30">
        <v>1</v>
      </c>
      <c r="CF15" s="30">
        <v>14103958</v>
      </c>
      <c r="CG15" s="30">
        <v>100</v>
      </c>
      <c r="CH15" s="30"/>
      <c r="CI15" s="30">
        <v>1</v>
      </c>
      <c r="CJ15" s="41">
        <f t="shared" si="8"/>
        <v>14103958</v>
      </c>
      <c r="CK15" s="34"/>
      <c r="CL15" s="34"/>
    </row>
    <row r="16" spans="1:90" x14ac:dyDescent="0.25">
      <c r="H16" s="25"/>
      <c r="M16" s="9" t="s">
        <v>38</v>
      </c>
      <c r="N16" s="6" t="s">
        <v>40</v>
      </c>
      <c r="O16" s="7"/>
      <c r="P16" s="4"/>
      <c r="Q16" s="4"/>
      <c r="R16" s="4"/>
      <c r="S16" s="4"/>
      <c r="T16" s="4"/>
      <c r="U16" s="24"/>
      <c r="X16" s="35" t="s">
        <v>1</v>
      </c>
      <c r="Y16" s="17" t="s">
        <v>37</v>
      </c>
      <c r="Z16" s="17">
        <v>1</v>
      </c>
      <c r="AA16" s="17">
        <v>2114672</v>
      </c>
      <c r="AB16" s="17">
        <v>100</v>
      </c>
      <c r="AC16" s="17"/>
      <c r="AD16" s="17">
        <v>1.365639</v>
      </c>
      <c r="AE16" s="26">
        <f t="shared" si="2"/>
        <v>2887878.555408</v>
      </c>
      <c r="AF16" s="36">
        <f>AE17/AE16</f>
        <v>0.14832040146178699</v>
      </c>
      <c r="AG16" s="36">
        <f>AF16/7.53</f>
        <v>1.9697264470356836E-2</v>
      </c>
      <c r="AI16" s="35" t="s">
        <v>1</v>
      </c>
      <c r="AJ16" s="20" t="s">
        <v>37</v>
      </c>
      <c r="AK16" s="20">
        <v>1</v>
      </c>
      <c r="AL16" s="20">
        <v>2859755</v>
      </c>
      <c r="AM16" s="20">
        <v>100</v>
      </c>
      <c r="AN16" s="20"/>
      <c r="AO16" s="20">
        <v>1.084721</v>
      </c>
      <c r="AP16" s="27">
        <f>AL16*AO16</f>
        <v>3102036.303355</v>
      </c>
      <c r="AQ16" s="102">
        <f>AP17/AP16</f>
        <v>0.77476287304332025</v>
      </c>
      <c r="AR16" s="103"/>
      <c r="AS16" s="38">
        <f>AQ16/0.86</f>
        <v>0.90088706167827937</v>
      </c>
      <c r="AU16" s="35" t="s">
        <v>1</v>
      </c>
      <c r="AV16" s="17" t="s">
        <v>37</v>
      </c>
      <c r="AW16" s="17">
        <v>1</v>
      </c>
      <c r="AX16" s="17">
        <v>1974377</v>
      </c>
      <c r="AY16" s="17">
        <v>100</v>
      </c>
      <c r="AZ16" s="17"/>
      <c r="BA16" s="17">
        <v>1.1346529999999999</v>
      </c>
      <c r="BB16" s="26">
        <f>AX16*BA16</f>
        <v>2240232.7861809996</v>
      </c>
      <c r="BC16" s="36">
        <f>BB17/BB16</f>
        <v>0.90430145813084339</v>
      </c>
      <c r="BD16" s="14">
        <f>BC16/0.9</f>
        <v>1.0047793979231594</v>
      </c>
      <c r="BF16" s="15" t="s">
        <v>1</v>
      </c>
      <c r="BG16" s="17" t="s">
        <v>37</v>
      </c>
      <c r="BH16" s="17">
        <v>1</v>
      </c>
      <c r="BI16" s="17">
        <v>3376754</v>
      </c>
      <c r="BJ16" s="17">
        <v>100</v>
      </c>
      <c r="BK16" s="17"/>
      <c r="BL16" s="17">
        <v>1.4905820000000001</v>
      </c>
      <c r="BM16" s="26">
        <f>BI16*BL16</f>
        <v>5033328.7308280002</v>
      </c>
      <c r="BN16" s="100">
        <f>BM17/BM16</f>
        <v>1.3876175167039115</v>
      </c>
      <c r="BO16" s="101"/>
      <c r="BP16" s="36">
        <f t="shared" ref="BP16:BP20" si="9">BN16/1.49</f>
        <v>0.93128692396235679</v>
      </c>
      <c r="BR16" s="15" t="s">
        <v>1</v>
      </c>
      <c r="BS16" s="17" t="s">
        <v>37</v>
      </c>
      <c r="BT16" s="17">
        <v>1</v>
      </c>
      <c r="BU16" s="17">
        <v>2146788</v>
      </c>
      <c r="BV16" s="17">
        <v>100</v>
      </c>
      <c r="BW16" s="17"/>
      <c r="BX16" s="17">
        <v>1.1145099999999999</v>
      </c>
      <c r="BY16" s="26">
        <f t="shared" si="6"/>
        <v>2392616.6938799997</v>
      </c>
      <c r="BZ16" s="36">
        <f>BY17/BY16</f>
        <v>2.3214895928242565</v>
      </c>
      <c r="CA16" s="36">
        <f t="shared" si="7"/>
        <v>0.62238326885368811</v>
      </c>
      <c r="CC16" s="35" t="s">
        <v>1</v>
      </c>
      <c r="CD16" s="17" t="s">
        <v>37</v>
      </c>
      <c r="CE16" s="17">
        <v>1</v>
      </c>
      <c r="CF16" s="17">
        <v>2915678</v>
      </c>
      <c r="CG16" s="17">
        <v>100</v>
      </c>
      <c r="CH16" s="17"/>
      <c r="CI16" s="17">
        <v>1.110495</v>
      </c>
      <c r="CJ16" s="26">
        <f t="shared" si="8"/>
        <v>3237845.8406099998</v>
      </c>
      <c r="CK16" s="36">
        <f>CJ17/CJ16</f>
        <v>4.5398596827221667</v>
      </c>
      <c r="CL16" s="34">
        <f t="shared" ref="CL16:CL20" si="10">CK16/4.78629</f>
        <v>0.94851329165641163</v>
      </c>
    </row>
    <row r="17" spans="1:90" x14ac:dyDescent="0.25">
      <c r="M17" s="28"/>
      <c r="N17" s="9" t="s">
        <v>28</v>
      </c>
      <c r="O17" s="9" t="s">
        <v>29</v>
      </c>
      <c r="P17" s="9" t="s">
        <v>30</v>
      </c>
      <c r="Q17" s="9" t="s">
        <v>31</v>
      </c>
      <c r="R17" s="9"/>
      <c r="S17" s="9" t="s">
        <v>32</v>
      </c>
      <c r="T17" s="9" t="s">
        <v>33</v>
      </c>
      <c r="U17" s="29" t="s">
        <v>34</v>
      </c>
      <c r="V17" s="9" t="s">
        <v>35</v>
      </c>
      <c r="X17" s="35"/>
      <c r="Y17" s="17" t="s">
        <v>37</v>
      </c>
      <c r="Z17" s="17">
        <v>1</v>
      </c>
      <c r="AA17" s="17">
        <v>313649</v>
      </c>
      <c r="AB17" s="17">
        <v>100</v>
      </c>
      <c r="AC17" s="17"/>
      <c r="AD17" s="17">
        <v>1.365639</v>
      </c>
      <c r="AE17" s="26">
        <f t="shared" si="2"/>
        <v>428331.30671100004</v>
      </c>
      <c r="AF17" s="36"/>
      <c r="AG17" s="36"/>
      <c r="AI17" s="35"/>
      <c r="AJ17" s="20" t="s">
        <v>37</v>
      </c>
      <c r="AK17" s="20">
        <v>1</v>
      </c>
      <c r="AL17" s="20">
        <v>2215632</v>
      </c>
      <c r="AM17" s="20">
        <v>100</v>
      </c>
      <c r="AN17" s="20"/>
      <c r="AO17" s="20">
        <v>1.084721</v>
      </c>
      <c r="AP17" s="27">
        <f>AL17*AO17</f>
        <v>2403342.5586720002</v>
      </c>
      <c r="AQ17" s="48"/>
      <c r="AR17" s="48"/>
      <c r="AS17" s="38"/>
      <c r="AU17" s="35"/>
      <c r="AV17" s="17" t="s">
        <v>44</v>
      </c>
      <c r="AW17" s="17">
        <v>1</v>
      </c>
      <c r="AX17" s="17">
        <v>1785432</v>
      </c>
      <c r="AY17" s="17">
        <v>100</v>
      </c>
      <c r="AZ17" s="17"/>
      <c r="BA17" s="17">
        <v>1.1346529999999999</v>
      </c>
      <c r="BB17" s="26">
        <f t="shared" si="3"/>
        <v>2025845.7750959999</v>
      </c>
      <c r="BC17" s="36"/>
      <c r="BD17" s="14"/>
      <c r="BF17" s="15"/>
      <c r="BG17" s="17" t="s">
        <v>47</v>
      </c>
      <c r="BH17" s="17">
        <v>1</v>
      </c>
      <c r="BI17" s="17">
        <v>4685643</v>
      </c>
      <c r="BJ17" s="17">
        <v>100</v>
      </c>
      <c r="BK17" s="17"/>
      <c r="BL17" s="17">
        <v>1.4905820000000001</v>
      </c>
      <c r="BM17" s="26">
        <f>BI17*BL17</f>
        <v>6984335.1142260004</v>
      </c>
      <c r="BN17" s="36"/>
      <c r="BO17" s="36"/>
      <c r="BP17" s="36"/>
      <c r="BR17" s="15"/>
      <c r="BS17" s="17" t="s">
        <v>37</v>
      </c>
      <c r="BT17" s="17">
        <v>1</v>
      </c>
      <c r="BU17" s="17">
        <v>4983746</v>
      </c>
      <c r="BV17" s="17">
        <v>100</v>
      </c>
      <c r="BW17" s="17"/>
      <c r="BX17" s="17">
        <v>1.1145099999999999</v>
      </c>
      <c r="BY17" s="26">
        <f t="shared" si="6"/>
        <v>5554434.7544599995</v>
      </c>
      <c r="BZ17" s="17"/>
      <c r="CA17" s="36"/>
      <c r="CC17" s="35"/>
      <c r="CD17" s="17" t="s">
        <v>37</v>
      </c>
      <c r="CE17" s="17">
        <v>1</v>
      </c>
      <c r="CF17" s="17">
        <v>13236769</v>
      </c>
      <c r="CG17" s="17">
        <v>100</v>
      </c>
      <c r="CH17" s="17"/>
      <c r="CI17" s="17">
        <v>1.110495</v>
      </c>
      <c r="CJ17" s="26">
        <f t="shared" si="8"/>
        <v>14699365.790655</v>
      </c>
      <c r="CK17" s="36"/>
      <c r="CL17" s="34"/>
    </row>
    <row r="18" spans="1:90" x14ac:dyDescent="0.25">
      <c r="A18" s="9" t="s">
        <v>38</v>
      </c>
      <c r="B18" s="9" t="s">
        <v>27</v>
      </c>
      <c r="M18" s="11" t="s">
        <v>36</v>
      </c>
      <c r="N18" s="30" t="s">
        <v>37</v>
      </c>
      <c r="O18" s="30">
        <v>1</v>
      </c>
      <c r="P18" s="30">
        <v>1579296</v>
      </c>
      <c r="Q18" s="30">
        <v>100</v>
      </c>
      <c r="R18" s="30"/>
      <c r="S18" s="30">
        <v>1</v>
      </c>
      <c r="T18" s="30">
        <v>1579296</v>
      </c>
      <c r="U18" s="14">
        <f>T19/T18</f>
        <v>0.29092836301744573</v>
      </c>
      <c r="V18" s="14">
        <f>U18/1.46</f>
        <v>0.19926600206674366</v>
      </c>
      <c r="X18" s="37" t="s">
        <v>14</v>
      </c>
      <c r="Y18" s="20" t="s">
        <v>37</v>
      </c>
      <c r="Z18" s="20">
        <v>1</v>
      </c>
      <c r="AA18" s="20">
        <v>1199597</v>
      </c>
      <c r="AB18" s="20">
        <v>100</v>
      </c>
      <c r="AC18" s="20"/>
      <c r="AD18" s="20">
        <v>2.8747600000000002</v>
      </c>
      <c r="AE18" s="27">
        <f t="shared" si="2"/>
        <v>3448553.4717200003</v>
      </c>
      <c r="AF18" s="38">
        <f>AE19/AE18</f>
        <v>2.3245715019293978</v>
      </c>
      <c r="AG18" s="38">
        <f>AF18/7.53</f>
        <v>0.30870803478478059</v>
      </c>
      <c r="AI18" s="37" t="s">
        <v>14</v>
      </c>
      <c r="AJ18" s="17" t="s">
        <v>37</v>
      </c>
      <c r="AK18" s="17">
        <v>1</v>
      </c>
      <c r="AL18" s="17">
        <v>2309874</v>
      </c>
      <c r="AM18" s="17">
        <v>100</v>
      </c>
      <c r="AN18" s="17"/>
      <c r="AO18" s="17">
        <v>1.6497520000000001</v>
      </c>
      <c r="AP18" s="26">
        <f t="shared" ref="AP18:AP20" si="11">AL18*AO18</f>
        <v>3810719.2512480002</v>
      </c>
      <c r="AQ18" s="100">
        <f>AP19/AP18</f>
        <v>0.39390633428490041</v>
      </c>
      <c r="AR18" s="101"/>
      <c r="AS18" s="36">
        <f>AQ18/0.86</f>
        <v>0.45803062126151212</v>
      </c>
      <c r="AU18" s="37" t="s">
        <v>14</v>
      </c>
      <c r="AV18" s="20" t="s">
        <v>37</v>
      </c>
      <c r="AW18" s="20">
        <v>1</v>
      </c>
      <c r="AX18" s="20">
        <v>2412899</v>
      </c>
      <c r="AY18" s="20">
        <v>100</v>
      </c>
      <c r="AZ18" s="20"/>
      <c r="BA18" s="20">
        <v>3.62548</v>
      </c>
      <c r="BB18" s="27">
        <f t="shared" si="3"/>
        <v>8747917.0665199999</v>
      </c>
      <c r="BC18" s="38">
        <f>BB19/BB18</f>
        <v>0.4051781694965268</v>
      </c>
      <c r="BD18" s="14">
        <f t="shared" ref="BD18:BD20" si="12">BC18/0.9</f>
        <v>0.45019796610725199</v>
      </c>
      <c r="BF18" s="18" t="s">
        <v>14</v>
      </c>
      <c r="BG18" s="20" t="s">
        <v>37</v>
      </c>
      <c r="BH18" s="20">
        <v>1</v>
      </c>
      <c r="BI18" s="20">
        <v>5884854</v>
      </c>
      <c r="BJ18" s="20">
        <v>100</v>
      </c>
      <c r="BK18" s="20"/>
      <c r="BL18" s="20">
        <v>1.1295630000000001</v>
      </c>
      <c r="BM18" s="27">
        <f t="shared" ref="BM18:BM21" si="13">BI18*BL18</f>
        <v>6647313.3388020005</v>
      </c>
      <c r="BN18" s="102">
        <f>BM19/BM18</f>
        <v>0.81311481984090006</v>
      </c>
      <c r="BO18" s="103"/>
      <c r="BP18" s="38">
        <f t="shared" si="9"/>
        <v>0.54571464418852356</v>
      </c>
      <c r="BR18" s="18" t="s">
        <v>14</v>
      </c>
      <c r="BS18" s="20" t="s">
        <v>37</v>
      </c>
      <c r="BT18" s="20">
        <v>1</v>
      </c>
      <c r="BU18" s="20">
        <v>2665498</v>
      </c>
      <c r="BV18" s="20">
        <v>100</v>
      </c>
      <c r="BW18" s="20"/>
      <c r="BX18" s="20">
        <v>1.5893919999999999</v>
      </c>
      <c r="BY18" s="27">
        <f>BX18*BU18</f>
        <v>4236521.1972159995</v>
      </c>
      <c r="BZ18" s="38">
        <f>BY19/BY18</f>
        <v>3.7254704374191996</v>
      </c>
      <c r="CA18" s="38">
        <f>BZ18/3.73</f>
        <v>0.99878564005876669</v>
      </c>
      <c r="CC18" s="37" t="s">
        <v>14</v>
      </c>
      <c r="CD18" s="20" t="s">
        <v>37</v>
      </c>
      <c r="CE18" s="20">
        <v>1</v>
      </c>
      <c r="CF18" s="20">
        <v>2567352</v>
      </c>
      <c r="CG18" s="20">
        <v>100</v>
      </c>
      <c r="CH18" s="20"/>
      <c r="CI18" s="20">
        <v>3.3122560000000001</v>
      </c>
      <c r="CJ18" s="27">
        <f t="shared" si="8"/>
        <v>8503727.0661120005</v>
      </c>
      <c r="CK18" s="38">
        <f>CJ19/CJ18</f>
        <v>2.237796375409371</v>
      </c>
      <c r="CL18" s="34">
        <f t="shared" si="10"/>
        <v>0.46754299789803189</v>
      </c>
    </row>
    <row r="19" spans="1:90" x14ac:dyDescent="0.25">
      <c r="A19" s="9"/>
      <c r="B19" s="9" t="s">
        <v>28</v>
      </c>
      <c r="C19" s="9" t="s">
        <v>29</v>
      </c>
      <c r="D19" s="9" t="s">
        <v>30</v>
      </c>
      <c r="E19" s="9" t="s">
        <v>31</v>
      </c>
      <c r="F19" s="9"/>
      <c r="G19" s="9" t="s">
        <v>32</v>
      </c>
      <c r="H19" s="9" t="s">
        <v>33</v>
      </c>
      <c r="I19" s="10" t="s">
        <v>34</v>
      </c>
      <c r="J19" s="9"/>
      <c r="K19" s="9" t="s">
        <v>35</v>
      </c>
      <c r="M19" s="11"/>
      <c r="N19" s="30" t="s">
        <v>37</v>
      </c>
      <c r="O19" s="30">
        <v>1</v>
      </c>
      <c r="P19" s="30">
        <v>459462</v>
      </c>
      <c r="Q19" s="30">
        <v>100</v>
      </c>
      <c r="R19" s="30"/>
      <c r="S19" s="30">
        <v>1</v>
      </c>
      <c r="T19" s="30">
        <v>459462</v>
      </c>
      <c r="U19" s="14"/>
      <c r="V19" s="14"/>
      <c r="X19" s="37"/>
      <c r="Y19" s="20" t="s">
        <v>37</v>
      </c>
      <c r="Z19" s="20">
        <v>1</v>
      </c>
      <c r="AA19" s="20">
        <v>2788549</v>
      </c>
      <c r="AB19" s="20">
        <v>100</v>
      </c>
      <c r="AC19" s="20"/>
      <c r="AD19" s="20">
        <v>2.8747600000000002</v>
      </c>
      <c r="AE19" s="27">
        <f t="shared" si="2"/>
        <v>8016409.1232400006</v>
      </c>
      <c r="AF19" s="38"/>
      <c r="AG19" s="38"/>
      <c r="AI19" s="37"/>
      <c r="AJ19" s="17" t="s">
        <v>37</v>
      </c>
      <c r="AK19" s="17">
        <v>1</v>
      </c>
      <c r="AL19" s="17">
        <v>909874</v>
      </c>
      <c r="AM19" s="17">
        <v>100</v>
      </c>
      <c r="AN19" s="17"/>
      <c r="AO19" s="17">
        <v>1.6497520000000001</v>
      </c>
      <c r="AP19" s="26">
        <f t="shared" si="11"/>
        <v>1501066.4512480001</v>
      </c>
      <c r="AQ19" s="49"/>
      <c r="AR19" s="49"/>
      <c r="AS19" s="36"/>
      <c r="AU19" s="37"/>
      <c r="AV19" s="20" t="s">
        <v>44</v>
      </c>
      <c r="AW19" s="20">
        <v>1</v>
      </c>
      <c r="AX19" s="20">
        <v>977654</v>
      </c>
      <c r="AY19" s="20">
        <v>100</v>
      </c>
      <c r="AZ19" s="20"/>
      <c r="BA19" s="20">
        <v>3.62548</v>
      </c>
      <c r="BB19" s="27">
        <f t="shared" si="3"/>
        <v>3544465.0239200001</v>
      </c>
      <c r="BC19" s="38"/>
      <c r="BD19" s="14"/>
      <c r="BF19" s="18"/>
      <c r="BG19" s="20" t="s">
        <v>47</v>
      </c>
      <c r="BH19" s="20">
        <v>1</v>
      </c>
      <c r="BI19" s="20">
        <v>4785062</v>
      </c>
      <c r="BJ19" s="20">
        <v>100</v>
      </c>
      <c r="BK19" s="20"/>
      <c r="BL19" s="20">
        <v>1.1295630000000001</v>
      </c>
      <c r="BM19" s="27">
        <f t="shared" si="13"/>
        <v>5405028.9879060006</v>
      </c>
      <c r="BN19" s="38"/>
      <c r="BO19" s="38"/>
      <c r="BP19" s="38"/>
      <c r="BR19" s="18"/>
      <c r="BS19" s="20" t="s">
        <v>37</v>
      </c>
      <c r="BT19" s="20">
        <v>1</v>
      </c>
      <c r="BU19" s="20">
        <v>9930234</v>
      </c>
      <c r="BV19" s="20">
        <v>100</v>
      </c>
      <c r="BW19" s="20"/>
      <c r="BX19" s="20">
        <v>1.5893919999999999</v>
      </c>
      <c r="BY19" s="27">
        <f>BX19*BU19</f>
        <v>15783034.477728</v>
      </c>
      <c r="BZ19" s="20"/>
      <c r="CA19" s="38"/>
      <c r="CC19" s="37"/>
      <c r="CD19" s="20" t="s">
        <v>37</v>
      </c>
      <c r="CE19" s="20">
        <v>1</v>
      </c>
      <c r="CF19" s="20">
        <v>5745211</v>
      </c>
      <c r="CG19" s="20">
        <v>100</v>
      </c>
      <c r="CH19" s="20"/>
      <c r="CI19" s="20">
        <v>3.3122560000000001</v>
      </c>
      <c r="CJ19" s="27">
        <f t="shared" si="8"/>
        <v>19029609.606015999</v>
      </c>
      <c r="CK19" s="38"/>
      <c r="CL19" s="34"/>
    </row>
    <row r="20" spans="1:90" x14ac:dyDescent="0.25">
      <c r="A20" s="11" t="s">
        <v>36</v>
      </c>
      <c r="B20" s="12" t="s">
        <v>37</v>
      </c>
      <c r="C20" s="13">
        <v>1</v>
      </c>
      <c r="D20" s="13">
        <v>2368532</v>
      </c>
      <c r="E20" s="13">
        <v>100</v>
      </c>
      <c r="F20" s="13"/>
      <c r="G20" s="13">
        <v>1</v>
      </c>
      <c r="H20" s="13">
        <v>2368532</v>
      </c>
      <c r="I20" s="111">
        <f>H20/H21</f>
        <v>0.90449108027655634</v>
      </c>
      <c r="J20" s="111"/>
      <c r="K20" s="14">
        <f>I20/0.95</f>
        <v>0.95209587397532247</v>
      </c>
      <c r="M20" s="15" t="s">
        <v>1</v>
      </c>
      <c r="N20" s="17" t="s">
        <v>37</v>
      </c>
      <c r="O20" s="17">
        <v>1</v>
      </c>
      <c r="P20" s="17">
        <v>1650328</v>
      </c>
      <c r="Q20" s="17">
        <v>100</v>
      </c>
      <c r="R20" s="17"/>
      <c r="S20" s="17">
        <v>1.05097</v>
      </c>
      <c r="T20" s="26">
        <f t="shared" ref="T20:T23" si="14">P20*S20</f>
        <v>1734445.2181599999</v>
      </c>
      <c r="U20" s="14">
        <f>T21/T20</f>
        <v>0.41726917315830547</v>
      </c>
      <c r="V20" s="14">
        <f>U20/1.46</f>
        <v>0.28580080353308596</v>
      </c>
      <c r="X20" s="42" t="s">
        <v>15</v>
      </c>
      <c r="Y20" s="43" t="s">
        <v>37</v>
      </c>
      <c r="Z20" s="43">
        <v>1</v>
      </c>
      <c r="AA20" s="43">
        <v>270963</v>
      </c>
      <c r="AB20" s="43">
        <v>100</v>
      </c>
      <c r="AC20" s="43"/>
      <c r="AD20" s="43">
        <v>9.1038561999999992</v>
      </c>
      <c r="AE20" s="44">
        <f>AA20*AD20</f>
        <v>2466808.1875205999</v>
      </c>
      <c r="AF20" s="45">
        <f>AE21/AE20</f>
        <v>7.5275037551252373</v>
      </c>
      <c r="AG20" s="45">
        <f>AF20/7.53</f>
        <v>0.99966849337652552</v>
      </c>
      <c r="AI20" s="39" t="s">
        <v>15</v>
      </c>
      <c r="AJ20" s="23" t="s">
        <v>37</v>
      </c>
      <c r="AK20" s="23">
        <v>1</v>
      </c>
      <c r="AL20" s="23">
        <v>2535432</v>
      </c>
      <c r="AM20" s="23">
        <v>100</v>
      </c>
      <c r="AN20" s="23"/>
      <c r="AO20" s="23">
        <v>2.8246380000000002</v>
      </c>
      <c r="AP20" s="31">
        <f t="shared" si="11"/>
        <v>7161677.5736160008</v>
      </c>
      <c r="AQ20" s="104">
        <f>AP21/AP20</f>
        <v>5.4598190761968764E-2</v>
      </c>
      <c r="AR20" s="105"/>
      <c r="AS20" s="40">
        <f>AQ20/0.86</f>
        <v>6.348626832787066E-2</v>
      </c>
      <c r="AU20" s="35" t="s">
        <v>15</v>
      </c>
      <c r="AV20" s="17" t="s">
        <v>37</v>
      </c>
      <c r="AW20" s="17">
        <v>1</v>
      </c>
      <c r="AX20" s="17">
        <v>1678553</v>
      </c>
      <c r="AY20" s="17">
        <v>100</v>
      </c>
      <c r="AZ20" s="17"/>
      <c r="BA20" s="17">
        <v>4.0456700000000003</v>
      </c>
      <c r="BB20" s="26">
        <f>AX20*BA20</f>
        <v>6790871.5155100003</v>
      </c>
      <c r="BC20" s="36">
        <f>BB21/BB20</f>
        <v>0.31304760707585644</v>
      </c>
      <c r="BD20" s="14">
        <f t="shared" si="12"/>
        <v>0.34783067452872934</v>
      </c>
      <c r="BF20" s="21" t="s">
        <v>15</v>
      </c>
      <c r="BG20" s="23" t="s">
        <v>37</v>
      </c>
      <c r="BH20" s="23">
        <v>1</v>
      </c>
      <c r="BI20" s="23">
        <v>6894940</v>
      </c>
      <c r="BJ20" s="23">
        <v>100</v>
      </c>
      <c r="BK20" s="23"/>
      <c r="BL20" s="23">
        <v>1.0837559999999999</v>
      </c>
      <c r="BM20" s="31">
        <f t="shared" si="13"/>
        <v>7472432.5946399998</v>
      </c>
      <c r="BN20" s="104">
        <f>BM21/BM20</f>
        <v>0.73894247085543896</v>
      </c>
      <c r="BO20" s="105"/>
      <c r="BP20" s="40">
        <f t="shared" si="9"/>
        <v>0.4959345441982812</v>
      </c>
      <c r="BR20" s="21" t="s">
        <v>15</v>
      </c>
      <c r="BS20" s="23" t="s">
        <v>37</v>
      </c>
      <c r="BT20" s="23">
        <v>1</v>
      </c>
      <c r="BU20" s="23">
        <v>1847463</v>
      </c>
      <c r="BV20" s="23">
        <v>100</v>
      </c>
      <c r="BW20" s="23"/>
      <c r="BX20" s="23">
        <v>1.98743</v>
      </c>
      <c r="BY20" s="31">
        <f>BX20*BU20</f>
        <v>3671703.3900899999</v>
      </c>
      <c r="BZ20" s="40">
        <f>BY21/BY20</f>
        <v>2.9679674234341906</v>
      </c>
      <c r="CA20" s="40">
        <f t="shared" ref="CA20" si="15">BZ20/3.73</f>
        <v>0.7957017221003192</v>
      </c>
      <c r="CC20" s="39" t="s">
        <v>15</v>
      </c>
      <c r="CD20" s="23" t="s">
        <v>37</v>
      </c>
      <c r="CE20" s="23">
        <v>1</v>
      </c>
      <c r="CF20" s="23">
        <v>1478372</v>
      </c>
      <c r="CG20" s="23">
        <v>100</v>
      </c>
      <c r="CH20" s="23"/>
      <c r="CI20" s="23">
        <v>6.3068549999999997</v>
      </c>
      <c r="CJ20" s="31">
        <f t="shared" si="8"/>
        <v>9323877.8400599994</v>
      </c>
      <c r="CK20" s="40">
        <f>CJ21/CJ20</f>
        <v>1.3233976292841045</v>
      </c>
      <c r="CL20" s="34">
        <f t="shared" si="10"/>
        <v>0.27649758566323906</v>
      </c>
    </row>
    <row r="21" spans="1:90" x14ac:dyDescent="0.25">
      <c r="A21" s="11"/>
      <c r="B21" s="12" t="s">
        <v>37</v>
      </c>
      <c r="C21" s="13">
        <v>1</v>
      </c>
      <c r="D21" s="13">
        <v>2618635</v>
      </c>
      <c r="E21" s="13">
        <v>100</v>
      </c>
      <c r="F21" s="13"/>
      <c r="G21" s="13">
        <v>1</v>
      </c>
      <c r="H21" s="13">
        <v>2618635</v>
      </c>
      <c r="I21" s="14"/>
      <c r="J21" s="14"/>
      <c r="K21" s="14"/>
      <c r="M21" s="15"/>
      <c r="N21" s="17" t="s">
        <v>37</v>
      </c>
      <c r="O21" s="17">
        <v>1</v>
      </c>
      <c r="P21" s="17">
        <v>688631</v>
      </c>
      <c r="Q21" s="17">
        <v>100</v>
      </c>
      <c r="R21" s="17"/>
      <c r="S21" s="17">
        <v>1.05097</v>
      </c>
      <c r="T21" s="26">
        <f>P21*S21</f>
        <v>723730.52206999995</v>
      </c>
      <c r="U21" s="14"/>
      <c r="V21" s="14"/>
      <c r="X21" s="43"/>
      <c r="Y21" s="43" t="s">
        <v>37</v>
      </c>
      <c r="Z21" s="43">
        <v>1</v>
      </c>
      <c r="AA21" s="43">
        <v>2039675</v>
      </c>
      <c r="AB21" s="43">
        <v>100</v>
      </c>
      <c r="AC21" s="43"/>
      <c r="AD21" s="43">
        <v>9.1038561999999992</v>
      </c>
      <c r="AE21" s="44">
        <f>AA21*AD21</f>
        <v>18568907.894734997</v>
      </c>
      <c r="AF21" s="43"/>
      <c r="AG21" s="43"/>
      <c r="AI21" s="23"/>
      <c r="AJ21" s="22"/>
      <c r="AK21" s="23">
        <v>1</v>
      </c>
      <c r="AL21" s="23">
        <v>138430</v>
      </c>
      <c r="AM21" s="23">
        <v>100</v>
      </c>
      <c r="AN21" s="22"/>
      <c r="AO21" s="23">
        <v>2.8246380000000002</v>
      </c>
      <c r="AP21" s="31">
        <f>AL21*AO21</f>
        <v>391014.63834</v>
      </c>
      <c r="AQ21" s="50"/>
      <c r="AR21" s="50"/>
      <c r="AS21" s="40"/>
      <c r="AU21" s="17"/>
      <c r="AV21" s="17" t="s">
        <v>44</v>
      </c>
      <c r="AW21" s="17">
        <v>1</v>
      </c>
      <c r="AX21" s="17">
        <v>525467</v>
      </c>
      <c r="AY21" s="17">
        <v>100</v>
      </c>
      <c r="AZ21" s="17"/>
      <c r="BA21" s="17">
        <v>4.0456700000000003</v>
      </c>
      <c r="BB21" s="26">
        <f t="shared" ref="BB21" si="16">AX21*BA21</f>
        <v>2125866.0778900003</v>
      </c>
      <c r="BC21" s="36"/>
      <c r="BD21" s="14"/>
      <c r="BF21" s="22"/>
      <c r="BG21" s="23" t="s">
        <v>47</v>
      </c>
      <c r="BH21" s="23">
        <v>1</v>
      </c>
      <c r="BI21" s="23">
        <v>5094964</v>
      </c>
      <c r="BJ21" s="23">
        <v>100</v>
      </c>
      <c r="BK21" s="23"/>
      <c r="BL21" s="23">
        <v>1.0837559999999999</v>
      </c>
      <c r="BM21" s="31">
        <f t="shared" si="13"/>
        <v>5521697.8047839999</v>
      </c>
      <c r="BN21" s="40"/>
      <c r="BO21" s="40"/>
      <c r="BP21" s="52"/>
      <c r="BR21" s="22"/>
      <c r="BS21" s="23" t="s">
        <v>37</v>
      </c>
      <c r="BT21" s="23">
        <v>1</v>
      </c>
      <c r="BU21" s="23">
        <v>5483210</v>
      </c>
      <c r="BV21" s="23">
        <v>100</v>
      </c>
      <c r="BW21" s="23"/>
      <c r="BX21" s="23">
        <v>1.98743</v>
      </c>
      <c r="BY21" s="31">
        <f>BX21*BU21</f>
        <v>10897496.0503</v>
      </c>
      <c r="BZ21" s="23"/>
      <c r="CA21" s="59"/>
      <c r="CC21" s="23"/>
      <c r="CD21" s="23" t="s">
        <v>37</v>
      </c>
      <c r="CE21" s="23">
        <v>1</v>
      </c>
      <c r="CF21" s="23">
        <v>1956474</v>
      </c>
      <c r="CG21" s="23">
        <v>100</v>
      </c>
      <c r="CH21" s="23"/>
      <c r="CI21" s="23">
        <v>6.3068549999999997</v>
      </c>
      <c r="CJ21" s="31">
        <f t="shared" si="8"/>
        <v>12339197.82927</v>
      </c>
      <c r="CK21" s="63"/>
      <c r="CL21" s="34"/>
    </row>
    <row r="22" spans="1:90" x14ac:dyDescent="0.25">
      <c r="A22" s="15" t="s">
        <v>1</v>
      </c>
      <c r="B22" s="16" t="s">
        <v>37</v>
      </c>
      <c r="C22" s="17">
        <v>1</v>
      </c>
      <c r="D22" s="17">
        <v>1974394</v>
      </c>
      <c r="E22" s="17">
        <v>100</v>
      </c>
      <c r="F22" s="17"/>
      <c r="G22" s="17">
        <v>1.1034809999999999</v>
      </c>
      <c r="H22" s="26">
        <f>D22*G22</f>
        <v>2178706.2655139999</v>
      </c>
      <c r="I22" s="111">
        <f>H22/H23</f>
        <v>0.94741867932966473</v>
      </c>
      <c r="J22" s="111"/>
      <c r="K22" s="14">
        <f>I22/0.95</f>
        <v>0.99728282034701554</v>
      </c>
      <c r="M22" s="18" t="s">
        <v>14</v>
      </c>
      <c r="N22" s="20" t="s">
        <v>37</v>
      </c>
      <c r="O22" s="20">
        <v>1</v>
      </c>
      <c r="P22" s="20">
        <v>1976487</v>
      </c>
      <c r="Q22" s="20">
        <v>100</v>
      </c>
      <c r="R22" s="20"/>
      <c r="S22" s="20">
        <v>1.315091</v>
      </c>
      <c r="T22" s="27">
        <f t="shared" si="14"/>
        <v>2599260.265317</v>
      </c>
      <c r="U22" s="14">
        <f>T23/T22</f>
        <v>0.8048740011950497</v>
      </c>
      <c r="V22" s="14">
        <f>U22/1.46</f>
        <v>0.55128356246236287</v>
      </c>
    </row>
    <row r="23" spans="1:90" x14ac:dyDescent="0.25">
      <c r="A23" s="15"/>
      <c r="B23" s="16" t="s">
        <v>37</v>
      </c>
      <c r="C23" s="17">
        <v>1</v>
      </c>
      <c r="D23" s="17">
        <v>2083972</v>
      </c>
      <c r="E23" s="17">
        <v>100</v>
      </c>
      <c r="F23" s="17"/>
      <c r="G23" s="17">
        <v>1.1034809999999999</v>
      </c>
      <c r="H23" s="26">
        <f>D23*G23</f>
        <v>2299623.5065319999</v>
      </c>
      <c r="I23" s="14"/>
      <c r="J23" s="14"/>
      <c r="K23" s="14"/>
      <c r="M23" s="18"/>
      <c r="N23" s="20" t="s">
        <v>37</v>
      </c>
      <c r="O23" s="20">
        <v>1</v>
      </c>
      <c r="P23" s="20">
        <v>1590823</v>
      </c>
      <c r="Q23" s="20">
        <v>100</v>
      </c>
      <c r="R23" s="20"/>
      <c r="S23" s="20">
        <v>1.315091</v>
      </c>
      <c r="T23" s="27">
        <f t="shared" si="14"/>
        <v>2092077.0098930001</v>
      </c>
      <c r="U23" s="14"/>
      <c r="V23" s="14"/>
      <c r="AI23" s="29" t="s">
        <v>39</v>
      </c>
      <c r="AJ23" s="9" t="s">
        <v>42</v>
      </c>
      <c r="AU23" s="5" t="s">
        <v>39</v>
      </c>
      <c r="AV23" s="9" t="s">
        <v>43</v>
      </c>
      <c r="BF23" s="57" t="s">
        <v>39</v>
      </c>
      <c r="BG23" s="9" t="s">
        <v>45</v>
      </c>
      <c r="BH23" s="55"/>
      <c r="BI23" s="56"/>
      <c r="BJ23" s="56"/>
      <c r="BK23" s="56"/>
      <c r="BL23" s="56"/>
      <c r="BM23" s="56"/>
      <c r="BN23" s="56"/>
      <c r="BO23" s="56"/>
      <c r="BP23" s="56"/>
      <c r="BR23" s="9" t="s">
        <v>39</v>
      </c>
      <c r="BS23" s="9" t="s">
        <v>48</v>
      </c>
    </row>
    <row r="24" spans="1:90" x14ac:dyDescent="0.25">
      <c r="A24" s="18" t="s">
        <v>14</v>
      </c>
      <c r="B24" s="19" t="s">
        <v>37</v>
      </c>
      <c r="C24" s="20">
        <v>1</v>
      </c>
      <c r="D24" s="20">
        <v>710134</v>
      </c>
      <c r="E24" s="20">
        <v>100</v>
      </c>
      <c r="F24" s="20"/>
      <c r="G24" s="20">
        <v>1.512875</v>
      </c>
      <c r="H24" s="27">
        <f t="shared" ref="H24:H27" si="17">D24*G24</f>
        <v>1074343.9752499999</v>
      </c>
      <c r="I24" s="111">
        <f>H24/H25</f>
        <v>0.30543594904913363</v>
      </c>
      <c r="J24" s="111"/>
      <c r="K24" s="14">
        <f>I24/0.95</f>
        <v>0.32151152531487753</v>
      </c>
      <c r="M24" s="21" t="s">
        <v>15</v>
      </c>
      <c r="N24" s="23" t="s">
        <v>37</v>
      </c>
      <c r="O24" s="23">
        <v>1</v>
      </c>
      <c r="P24" s="23">
        <v>1093290</v>
      </c>
      <c r="Q24" s="23">
        <v>100</v>
      </c>
      <c r="R24" s="23"/>
      <c r="S24" s="23">
        <v>1.9847619999999999</v>
      </c>
      <c r="T24" s="31">
        <f>P24*S24</f>
        <v>2169920.44698</v>
      </c>
      <c r="U24" s="14">
        <f>T25/T24</f>
        <v>1.4612124870802805</v>
      </c>
      <c r="V24" s="14">
        <f>U24/1.46</f>
        <v>1.0008304706029318</v>
      </c>
      <c r="X24" s="9" t="s">
        <v>39</v>
      </c>
      <c r="Y24" s="9" t="s">
        <v>41</v>
      </c>
      <c r="AI24" s="32"/>
      <c r="AJ24" s="32" t="s">
        <v>28</v>
      </c>
      <c r="AK24" s="32" t="s">
        <v>29</v>
      </c>
      <c r="AL24" s="32" t="s">
        <v>30</v>
      </c>
      <c r="AM24" s="32" t="s">
        <v>31</v>
      </c>
      <c r="AN24" s="32"/>
      <c r="AO24" s="32" t="s">
        <v>32</v>
      </c>
      <c r="AP24" s="32" t="s">
        <v>33</v>
      </c>
      <c r="AQ24" s="106" t="s">
        <v>34</v>
      </c>
      <c r="AR24" s="107"/>
      <c r="AS24" s="9" t="s">
        <v>35</v>
      </c>
      <c r="AU24" s="32"/>
      <c r="AV24" s="9" t="s">
        <v>28</v>
      </c>
      <c r="AW24" s="9" t="s">
        <v>29</v>
      </c>
      <c r="AX24" s="9" t="s">
        <v>30</v>
      </c>
      <c r="AY24" s="9" t="s">
        <v>31</v>
      </c>
      <c r="AZ24" s="9"/>
      <c r="BA24" s="9" t="s">
        <v>32</v>
      </c>
      <c r="BB24" s="9" t="s">
        <v>33</v>
      </c>
      <c r="BC24" s="9" t="s">
        <v>34</v>
      </c>
      <c r="BD24" s="9" t="s">
        <v>35</v>
      </c>
      <c r="BG24" s="9" t="s">
        <v>28</v>
      </c>
      <c r="BH24" s="9" t="s">
        <v>29</v>
      </c>
      <c r="BI24" s="9" t="s">
        <v>30</v>
      </c>
      <c r="BJ24" s="9" t="s">
        <v>31</v>
      </c>
      <c r="BK24" s="9"/>
      <c r="BL24" s="9" t="s">
        <v>32</v>
      </c>
      <c r="BM24" s="9" t="s">
        <v>33</v>
      </c>
      <c r="BN24" s="97" t="s">
        <v>34</v>
      </c>
      <c r="BO24" s="97"/>
      <c r="BP24" s="9" t="s">
        <v>46</v>
      </c>
      <c r="BR24" s="28"/>
      <c r="BS24" s="9" t="s">
        <v>28</v>
      </c>
      <c r="BT24" s="9" t="s">
        <v>29</v>
      </c>
      <c r="BU24" s="9" t="s">
        <v>30</v>
      </c>
      <c r="BV24" s="9" t="s">
        <v>31</v>
      </c>
      <c r="BW24" s="9"/>
      <c r="BX24" s="9" t="s">
        <v>32</v>
      </c>
      <c r="BY24" s="9" t="s">
        <v>33</v>
      </c>
      <c r="BZ24" s="29" t="s">
        <v>34</v>
      </c>
      <c r="CA24" s="9" t="s">
        <v>35</v>
      </c>
      <c r="CC24" s="29" t="s">
        <v>39</v>
      </c>
      <c r="CD24" s="9" t="s">
        <v>49</v>
      </c>
    </row>
    <row r="25" spans="1:90" x14ac:dyDescent="0.25">
      <c r="A25" s="18"/>
      <c r="B25" s="19" t="s">
        <v>37</v>
      </c>
      <c r="C25" s="20">
        <v>1</v>
      </c>
      <c r="D25" s="20">
        <v>2324985</v>
      </c>
      <c r="E25" s="20">
        <v>100</v>
      </c>
      <c r="F25" s="20"/>
      <c r="G25" s="20">
        <v>1.512875</v>
      </c>
      <c r="H25" s="27">
        <f t="shared" si="17"/>
        <v>3517411.6818749998</v>
      </c>
      <c r="I25" s="14"/>
      <c r="J25" s="14"/>
      <c r="K25" s="14"/>
      <c r="M25" s="22"/>
      <c r="N25" s="23" t="s">
        <v>37</v>
      </c>
      <c r="O25" s="23">
        <v>1</v>
      </c>
      <c r="P25" s="23">
        <v>1597529</v>
      </c>
      <c r="Q25" s="23">
        <v>100</v>
      </c>
      <c r="R25" s="23"/>
      <c r="S25" s="23">
        <v>1.9847619999999999</v>
      </c>
      <c r="T25" s="31">
        <f>P25*S25</f>
        <v>3170714.8530979999</v>
      </c>
      <c r="U25" s="9"/>
      <c r="V25" s="9"/>
      <c r="X25" s="32"/>
      <c r="Y25" s="9" t="s">
        <v>28</v>
      </c>
      <c r="Z25" s="9" t="s">
        <v>29</v>
      </c>
      <c r="AA25" s="9" t="s">
        <v>30</v>
      </c>
      <c r="AB25" s="9" t="s">
        <v>31</v>
      </c>
      <c r="AC25" s="9"/>
      <c r="AD25" s="9" t="s">
        <v>32</v>
      </c>
      <c r="AE25" s="9" t="s">
        <v>33</v>
      </c>
      <c r="AF25" s="29" t="s">
        <v>34</v>
      </c>
      <c r="AG25" s="9" t="s">
        <v>35</v>
      </c>
      <c r="AI25" s="33" t="s">
        <v>36</v>
      </c>
      <c r="AJ25" s="13" t="s">
        <v>37</v>
      </c>
      <c r="AK25" s="13">
        <v>1</v>
      </c>
      <c r="AL25" s="13">
        <v>3048503</v>
      </c>
      <c r="AM25" s="13">
        <v>100</v>
      </c>
      <c r="AN25" s="13"/>
      <c r="AO25" s="13">
        <v>1</v>
      </c>
      <c r="AP25" s="13">
        <v>3048503</v>
      </c>
      <c r="AQ25" s="108">
        <f>AP26/AP25</f>
        <v>0.78036793796824211</v>
      </c>
      <c r="AR25" s="109"/>
      <c r="AS25" s="34">
        <f>AQ25/0.82</f>
        <v>0.9516682170344416</v>
      </c>
      <c r="AU25" s="33" t="s">
        <v>36</v>
      </c>
      <c r="AV25" s="30" t="s">
        <v>37</v>
      </c>
      <c r="AW25" s="30">
        <v>1</v>
      </c>
      <c r="AX25" s="30">
        <v>1198765</v>
      </c>
      <c r="AY25" s="30">
        <v>100</v>
      </c>
      <c r="AZ25" s="30"/>
      <c r="BA25" s="30">
        <v>1</v>
      </c>
      <c r="BB25" s="41">
        <f t="shared" ref="BB25:BB30" si="18">AX25*BA25</f>
        <v>1198765</v>
      </c>
      <c r="BC25" s="34">
        <f>BB26/BB25</f>
        <v>1.2251567237949057</v>
      </c>
      <c r="BD25" s="14">
        <f>BC25/1.23</f>
        <v>0.996062377069029</v>
      </c>
      <c r="BF25" s="11" t="s">
        <v>36</v>
      </c>
      <c r="BG25" s="13" t="s">
        <v>37</v>
      </c>
      <c r="BH25" s="13">
        <v>1</v>
      </c>
      <c r="BI25" s="13">
        <v>4985632</v>
      </c>
      <c r="BJ25" s="13">
        <v>100</v>
      </c>
      <c r="BK25" s="13"/>
      <c r="BL25" s="13">
        <v>1</v>
      </c>
      <c r="BM25" s="41">
        <f t="shared" ref="BM25:BM26" si="19">BI25*BL25</f>
        <v>4985632</v>
      </c>
      <c r="BN25" s="98">
        <f>BM26/BM25</f>
        <v>1.061959246089563</v>
      </c>
      <c r="BO25" s="99"/>
      <c r="BP25" s="34">
        <f>BN25/1.18</f>
        <v>0.89996546278776535</v>
      </c>
      <c r="BR25" s="11" t="s">
        <v>36</v>
      </c>
      <c r="BS25" s="60" t="s">
        <v>37</v>
      </c>
      <c r="BT25" s="60">
        <v>1</v>
      </c>
      <c r="BU25" s="60">
        <v>7768692</v>
      </c>
      <c r="BV25" s="60">
        <v>100</v>
      </c>
      <c r="BW25" s="60"/>
      <c r="BX25" s="60">
        <v>1</v>
      </c>
      <c r="BY25" s="61">
        <f t="shared" ref="BY25:BY31" si="20">BX25*BU25</f>
        <v>7768692</v>
      </c>
      <c r="BZ25" s="62">
        <f>BY26/BY25</f>
        <v>1.0384399330028786</v>
      </c>
      <c r="CA25" s="62">
        <f t="shared" ref="CA25:CA29" si="21">BZ25/2.12</f>
        <v>0.48983015707682953</v>
      </c>
      <c r="CC25" s="32"/>
      <c r="CD25" s="53" t="s">
        <v>28</v>
      </c>
      <c r="CE25" s="53" t="s">
        <v>29</v>
      </c>
      <c r="CF25" s="53" t="s">
        <v>30</v>
      </c>
      <c r="CG25" s="53" t="s">
        <v>31</v>
      </c>
      <c r="CH25" s="53"/>
      <c r="CI25" s="53" t="s">
        <v>32</v>
      </c>
      <c r="CJ25" s="53" t="s">
        <v>33</v>
      </c>
      <c r="CK25" s="29" t="s">
        <v>34</v>
      </c>
      <c r="CL25" s="9" t="s">
        <v>35</v>
      </c>
    </row>
    <row r="26" spans="1:90" x14ac:dyDescent="0.25">
      <c r="A26" s="21" t="s">
        <v>15</v>
      </c>
      <c r="B26" s="22" t="s">
        <v>37</v>
      </c>
      <c r="C26" s="23">
        <v>1</v>
      </c>
      <c r="D26" s="23">
        <v>147658</v>
      </c>
      <c r="E26" s="23">
        <v>100</v>
      </c>
      <c r="F26" s="23"/>
      <c r="G26" s="23">
        <v>1.9884740000000001</v>
      </c>
      <c r="H26" s="27">
        <f t="shared" si="17"/>
        <v>293614.09389200003</v>
      </c>
      <c r="I26" s="111">
        <f>H26/H27</f>
        <v>0.16356357642596672</v>
      </c>
      <c r="J26" s="111"/>
      <c r="K26" s="14">
        <f>I26/0.95</f>
        <v>0.17217218571154394</v>
      </c>
      <c r="X26" s="33" t="s">
        <v>36</v>
      </c>
      <c r="Y26" s="30" t="s">
        <v>37</v>
      </c>
      <c r="Z26" s="30">
        <v>1</v>
      </c>
      <c r="AA26" s="30">
        <v>12036421</v>
      </c>
      <c r="AB26" s="30">
        <v>100</v>
      </c>
      <c r="AC26" s="30"/>
      <c r="AD26" s="30">
        <v>1</v>
      </c>
      <c r="AE26" s="41">
        <f t="shared" ref="AE26:AE31" si="22">AA26*AD26</f>
        <v>12036421</v>
      </c>
      <c r="AF26" s="34">
        <f>AE27/AE26</f>
        <v>0.52296143513092475</v>
      </c>
      <c r="AG26" s="34">
        <f t="shared" ref="AG26:AG30" si="23">AF26/7.4</f>
        <v>7.0670464206881722E-2</v>
      </c>
      <c r="AI26" s="33"/>
      <c r="AJ26" s="13" t="s">
        <v>37</v>
      </c>
      <c r="AK26" s="13">
        <v>1</v>
      </c>
      <c r="AL26" s="13">
        <v>2378954</v>
      </c>
      <c r="AM26" s="13">
        <v>100</v>
      </c>
      <c r="AN26" s="13"/>
      <c r="AO26" s="13">
        <v>1</v>
      </c>
      <c r="AP26" s="13">
        <v>2378954</v>
      </c>
      <c r="AQ26" s="46"/>
      <c r="AR26" s="46"/>
      <c r="AS26" s="47"/>
      <c r="AU26" s="33"/>
      <c r="AV26" s="30" t="s">
        <v>44</v>
      </c>
      <c r="AW26" s="30">
        <v>1</v>
      </c>
      <c r="AX26" s="30">
        <v>1468675</v>
      </c>
      <c r="AY26" s="30">
        <v>100</v>
      </c>
      <c r="AZ26" s="30"/>
      <c r="BA26" s="30">
        <v>1</v>
      </c>
      <c r="BB26" s="41">
        <f t="shared" si="18"/>
        <v>1468675</v>
      </c>
      <c r="BC26" s="34"/>
      <c r="BD26" s="14"/>
      <c r="BF26" s="11"/>
      <c r="BG26" s="13" t="s">
        <v>47</v>
      </c>
      <c r="BH26" s="13">
        <v>1</v>
      </c>
      <c r="BI26" s="13">
        <v>5294538</v>
      </c>
      <c r="BJ26" s="13">
        <v>100</v>
      </c>
      <c r="BK26" s="13"/>
      <c r="BL26" s="13">
        <v>1</v>
      </c>
      <c r="BM26" s="41">
        <f t="shared" si="19"/>
        <v>5294538</v>
      </c>
      <c r="BN26" s="34"/>
      <c r="BO26" s="34"/>
      <c r="BP26" s="34"/>
      <c r="BR26" s="11"/>
      <c r="BS26" s="60" t="s">
        <v>37</v>
      </c>
      <c r="BT26" s="60">
        <v>1</v>
      </c>
      <c r="BU26" s="60">
        <v>8067320</v>
      </c>
      <c r="BV26" s="60">
        <v>100</v>
      </c>
      <c r="BW26" s="60"/>
      <c r="BX26" s="60">
        <v>1</v>
      </c>
      <c r="BY26" s="61">
        <f t="shared" si="20"/>
        <v>8067320</v>
      </c>
      <c r="BZ26" s="60"/>
      <c r="CA26" s="62"/>
      <c r="CC26" s="33" t="s">
        <v>36</v>
      </c>
      <c r="CD26" s="30" t="s">
        <v>37</v>
      </c>
      <c r="CE26" s="30">
        <v>1</v>
      </c>
      <c r="CF26" s="30">
        <v>3104580</v>
      </c>
      <c r="CG26" s="30">
        <v>100</v>
      </c>
      <c r="CH26" s="30"/>
      <c r="CI26" s="30">
        <v>1</v>
      </c>
      <c r="CJ26" s="41">
        <f t="shared" ref="CJ26:CJ27" si="24">CF26*CI26</f>
        <v>3104580</v>
      </c>
      <c r="CK26" s="34">
        <f>CJ27/CJ26</f>
        <v>4.1564263120937452</v>
      </c>
      <c r="CL26" s="36">
        <f t="shared" ref="CL26" si="25">CK26/4.5761</f>
        <v>0.90829009682781081</v>
      </c>
    </row>
    <row r="27" spans="1:90" x14ac:dyDescent="0.25">
      <c r="A27" s="22"/>
      <c r="B27" s="22" t="s">
        <v>37</v>
      </c>
      <c r="C27" s="23">
        <v>1</v>
      </c>
      <c r="D27" s="23">
        <v>902756</v>
      </c>
      <c r="E27" s="23">
        <v>100</v>
      </c>
      <c r="F27" s="23"/>
      <c r="G27" s="23">
        <v>1.9884740000000001</v>
      </c>
      <c r="H27" s="27">
        <f t="shared" si="17"/>
        <v>1795106.8343440001</v>
      </c>
      <c r="I27" s="14"/>
      <c r="J27" s="14"/>
      <c r="K27" s="14"/>
      <c r="M27" s="9" t="s">
        <v>39</v>
      </c>
      <c r="N27" s="6" t="s">
        <v>40</v>
      </c>
      <c r="X27" s="33"/>
      <c r="Y27" s="30" t="s">
        <v>37</v>
      </c>
      <c r="Z27" s="30">
        <v>1</v>
      </c>
      <c r="AA27" s="30">
        <v>6294584</v>
      </c>
      <c r="AB27" s="30">
        <v>100</v>
      </c>
      <c r="AC27" s="30"/>
      <c r="AD27" s="30">
        <v>1</v>
      </c>
      <c r="AE27" s="41">
        <f t="shared" si="22"/>
        <v>6294584</v>
      </c>
      <c r="AF27" s="34"/>
      <c r="AG27" s="34"/>
      <c r="AI27" s="35" t="s">
        <v>1</v>
      </c>
      <c r="AJ27" s="20" t="s">
        <v>37</v>
      </c>
      <c r="AK27" s="20">
        <v>1</v>
      </c>
      <c r="AL27" s="20">
        <v>2304758</v>
      </c>
      <c r="AM27" s="20">
        <v>100</v>
      </c>
      <c r="AN27" s="20"/>
      <c r="AO27" s="20">
        <v>1.1395630000000001</v>
      </c>
      <c r="AP27" s="27">
        <f>AL27*AO27</f>
        <v>2626416.9407540001</v>
      </c>
      <c r="AQ27" s="102">
        <f>AP28/AP27</f>
        <v>0.82023058386173298</v>
      </c>
      <c r="AR27" s="103"/>
      <c r="AS27" s="38">
        <f>AQ27/0.82</f>
        <v>1.0002811998313816</v>
      </c>
      <c r="AU27" s="35" t="s">
        <v>1</v>
      </c>
      <c r="AV27" s="17" t="s">
        <v>37</v>
      </c>
      <c r="AW27" s="17">
        <v>1</v>
      </c>
      <c r="AX27" s="17">
        <v>1685443</v>
      </c>
      <c r="AY27" s="17">
        <v>100</v>
      </c>
      <c r="AZ27" s="17"/>
      <c r="BA27" s="17">
        <v>1.037655</v>
      </c>
      <c r="BB27" s="26">
        <f t="shared" si="18"/>
        <v>1748908.356165</v>
      </c>
      <c r="BC27" s="36">
        <f>BB28/BB27</f>
        <v>1.1612579007418227</v>
      </c>
      <c r="BD27" s="14">
        <f t="shared" ref="BD27:BD31" si="26">BC27/1.23</f>
        <v>0.94411211442424614</v>
      </c>
      <c r="BF27" s="15" t="s">
        <v>1</v>
      </c>
      <c r="BG27" s="17" t="s">
        <v>37</v>
      </c>
      <c r="BH27" s="17">
        <v>1</v>
      </c>
      <c r="BI27" s="17">
        <v>5067889</v>
      </c>
      <c r="BJ27" s="17">
        <v>100</v>
      </c>
      <c r="BK27" s="17"/>
      <c r="BL27" s="17">
        <v>1.9354720000000001</v>
      </c>
      <c r="BM27" s="26">
        <f>BI27*BL27</f>
        <v>9808757.2586080004</v>
      </c>
      <c r="BN27" s="100">
        <f>BM28/BM27</f>
        <v>1.1819418302176705</v>
      </c>
      <c r="BO27" s="101"/>
      <c r="BP27" s="36">
        <f>BN27/1.18</f>
        <v>1.0016456188285343</v>
      </c>
      <c r="BR27" s="15" t="s">
        <v>1</v>
      </c>
      <c r="BS27" s="17" t="s">
        <v>37</v>
      </c>
      <c r="BT27" s="17">
        <v>1</v>
      </c>
      <c r="BU27" s="17">
        <v>6957683</v>
      </c>
      <c r="BV27" s="17">
        <v>100</v>
      </c>
      <c r="BW27" s="17"/>
      <c r="BX27" s="17">
        <v>1.3294349999999999</v>
      </c>
      <c r="BY27" s="26">
        <f t="shared" si="20"/>
        <v>9249787.2991049998</v>
      </c>
      <c r="BZ27" s="36">
        <f>BY28/BY27</f>
        <v>1.4297229408123366</v>
      </c>
      <c r="CA27" s="36">
        <f t="shared" si="21"/>
        <v>0.67439761359072481</v>
      </c>
      <c r="CC27" s="33"/>
      <c r="CD27" s="30" t="s">
        <v>37</v>
      </c>
      <c r="CE27" s="30">
        <v>1</v>
      </c>
      <c r="CF27" s="30">
        <v>12903958</v>
      </c>
      <c r="CG27" s="30">
        <v>100</v>
      </c>
      <c r="CH27" s="30"/>
      <c r="CI27" s="30">
        <v>1</v>
      </c>
      <c r="CJ27" s="41">
        <f t="shared" si="24"/>
        <v>12903958</v>
      </c>
      <c r="CK27" s="34"/>
      <c r="CL27" s="36"/>
    </row>
    <row r="28" spans="1:90" x14ac:dyDescent="0.25">
      <c r="M28" s="28"/>
      <c r="N28" s="9" t="s">
        <v>28</v>
      </c>
      <c r="O28" s="9" t="s">
        <v>29</v>
      </c>
      <c r="P28" s="9" t="s">
        <v>30</v>
      </c>
      <c r="Q28" s="9" t="s">
        <v>31</v>
      </c>
      <c r="R28" s="9"/>
      <c r="S28" s="9" t="s">
        <v>32</v>
      </c>
      <c r="T28" s="9" t="s">
        <v>33</v>
      </c>
      <c r="U28" s="29" t="s">
        <v>34</v>
      </c>
      <c r="V28" s="9" t="s">
        <v>35</v>
      </c>
      <c r="X28" s="35" t="s">
        <v>1</v>
      </c>
      <c r="Y28" s="17" t="s">
        <v>37</v>
      </c>
      <c r="Z28" s="17">
        <v>1</v>
      </c>
      <c r="AA28" s="17">
        <v>1394563</v>
      </c>
      <c r="AB28" s="17">
        <v>100</v>
      </c>
      <c r="AC28" s="17"/>
      <c r="AD28" s="17">
        <v>1.1968989999999999</v>
      </c>
      <c r="AE28" s="26">
        <f t="shared" si="22"/>
        <v>1669151.0601369999</v>
      </c>
      <c r="AF28" s="36">
        <f>AE29/AE28</f>
        <v>0.64028086217689695</v>
      </c>
      <c r="AG28" s="36">
        <f t="shared" si="23"/>
        <v>8.6524440834715804E-2</v>
      </c>
      <c r="AI28" s="35"/>
      <c r="AJ28" s="20" t="s">
        <v>37</v>
      </c>
      <c r="AK28" s="20">
        <v>1</v>
      </c>
      <c r="AL28" s="20">
        <v>1890433</v>
      </c>
      <c r="AM28" s="20">
        <v>100</v>
      </c>
      <c r="AN28" s="20"/>
      <c r="AO28" s="20">
        <v>1.1395630000000001</v>
      </c>
      <c r="AP28" s="27">
        <f>AL28*AO28</f>
        <v>2154267.5007790001</v>
      </c>
      <c r="AQ28" s="48"/>
      <c r="AR28" s="48"/>
      <c r="AS28" s="38"/>
      <c r="AU28" s="35"/>
      <c r="AV28" s="17" t="s">
        <v>44</v>
      </c>
      <c r="AW28" s="17">
        <v>1</v>
      </c>
      <c r="AX28" s="17">
        <v>1957234</v>
      </c>
      <c r="AY28" s="17">
        <v>100</v>
      </c>
      <c r="AZ28" s="17"/>
      <c r="BA28" s="17">
        <v>1.037655</v>
      </c>
      <c r="BB28" s="26">
        <f t="shared" si="18"/>
        <v>2030933.6462699999</v>
      </c>
      <c r="BC28" s="36"/>
      <c r="BD28" s="14"/>
      <c r="BF28" s="15"/>
      <c r="BG28" s="17" t="s">
        <v>47</v>
      </c>
      <c r="BH28" s="17">
        <v>1</v>
      </c>
      <c r="BI28" s="17">
        <v>5989950</v>
      </c>
      <c r="BJ28" s="17">
        <v>100</v>
      </c>
      <c r="BK28" s="17"/>
      <c r="BL28" s="17">
        <v>1.9354720000000001</v>
      </c>
      <c r="BM28" s="26">
        <f>BI28*BL28</f>
        <v>11593380.5064</v>
      </c>
      <c r="BN28" s="36"/>
      <c r="BO28" s="36"/>
      <c r="BP28" s="36"/>
      <c r="BR28" s="15"/>
      <c r="BS28" s="17" t="s">
        <v>37</v>
      </c>
      <c r="BT28" s="17">
        <v>1</v>
      </c>
      <c r="BU28" s="17">
        <v>9947559</v>
      </c>
      <c r="BV28" s="17">
        <v>100</v>
      </c>
      <c r="BW28" s="17"/>
      <c r="BX28" s="17">
        <v>1.3294349999999999</v>
      </c>
      <c r="BY28" s="26">
        <f t="shared" si="20"/>
        <v>13224633.099165</v>
      </c>
      <c r="BZ28" s="17"/>
      <c r="CA28" s="36"/>
      <c r="CC28" s="35" t="s">
        <v>1</v>
      </c>
      <c r="CD28" s="17" t="s">
        <v>37</v>
      </c>
      <c r="CE28" s="17">
        <v>1</v>
      </c>
      <c r="CF28" s="17">
        <v>2314562</v>
      </c>
      <c r="CG28" s="17">
        <v>100</v>
      </c>
      <c r="CH28" s="17"/>
      <c r="CI28" s="17">
        <v>1.2764329999999999</v>
      </c>
      <c r="CJ28" s="26">
        <f>CF28*CI28</f>
        <v>2954383.3173459996</v>
      </c>
      <c r="CK28" s="36">
        <f>CJ29/CJ28</f>
        <v>4.5768041642436028</v>
      </c>
      <c r="CL28" s="36">
        <f>CK28/4.5761</f>
        <v>1.0001538786835082</v>
      </c>
    </row>
    <row r="29" spans="1:90" x14ac:dyDescent="0.25">
      <c r="A29" s="9" t="s">
        <v>39</v>
      </c>
      <c r="B29" s="9" t="s">
        <v>27</v>
      </c>
      <c r="M29" s="11" t="s">
        <v>36</v>
      </c>
      <c r="N29" s="30" t="s">
        <v>37</v>
      </c>
      <c r="O29" s="30">
        <v>1</v>
      </c>
      <c r="P29" s="30">
        <v>2689730</v>
      </c>
      <c r="Q29" s="30">
        <v>100</v>
      </c>
      <c r="R29" s="30"/>
      <c r="S29" s="30">
        <v>1</v>
      </c>
      <c r="T29" s="30">
        <v>2689730</v>
      </c>
      <c r="U29" s="14">
        <f>T30/T29</f>
        <v>0.19577801489368821</v>
      </c>
      <c r="V29" s="14">
        <f>U29/1.27</f>
        <v>0.15415591723912456</v>
      </c>
      <c r="X29" s="35"/>
      <c r="Y29" s="17" t="s">
        <v>37</v>
      </c>
      <c r="Z29" s="17">
        <v>1</v>
      </c>
      <c r="AA29" s="17">
        <v>892912</v>
      </c>
      <c r="AB29" s="17">
        <v>100</v>
      </c>
      <c r="AC29" s="17"/>
      <c r="AD29" s="17">
        <v>1.1968989999999999</v>
      </c>
      <c r="AE29" s="26">
        <f t="shared" si="22"/>
        <v>1068725.4798879998</v>
      </c>
      <c r="AF29" s="36"/>
      <c r="AG29" s="36"/>
      <c r="AI29" s="37" t="s">
        <v>14</v>
      </c>
      <c r="AJ29" s="17" t="s">
        <v>37</v>
      </c>
      <c r="AK29" s="17">
        <v>1</v>
      </c>
      <c r="AL29" s="17">
        <v>1988964</v>
      </c>
      <c r="AM29" s="17">
        <v>100</v>
      </c>
      <c r="AN29" s="17"/>
      <c r="AO29" s="17">
        <v>1.4869870000000001</v>
      </c>
      <c r="AP29" s="26">
        <f t="shared" ref="AP29:AP31" si="27">AL29*AO29</f>
        <v>2957563.6114680003</v>
      </c>
      <c r="AQ29" s="100">
        <f>AP30/AP29</f>
        <v>0.47645658744954655</v>
      </c>
      <c r="AR29" s="101"/>
      <c r="AS29" s="36">
        <f>AQ29/0.82</f>
        <v>0.58104461884091052</v>
      </c>
      <c r="AU29" s="37" t="s">
        <v>14</v>
      </c>
      <c r="AV29" s="20" t="s">
        <v>37</v>
      </c>
      <c r="AW29" s="20">
        <v>1</v>
      </c>
      <c r="AX29" s="20">
        <v>1857363</v>
      </c>
      <c r="AY29" s="20">
        <v>100</v>
      </c>
      <c r="AZ29" s="20"/>
      <c r="BA29" s="20">
        <v>2.798352</v>
      </c>
      <c r="BB29" s="27">
        <f t="shared" si="18"/>
        <v>5197555.4657760002</v>
      </c>
      <c r="BC29" s="38">
        <f>BB30/BB29</f>
        <v>0.43209324187032905</v>
      </c>
      <c r="BD29" s="14">
        <f t="shared" si="26"/>
        <v>0.35129531859376345</v>
      </c>
      <c r="BF29" s="18" t="s">
        <v>14</v>
      </c>
      <c r="BG29" s="20" t="s">
        <v>37</v>
      </c>
      <c r="BH29" s="20">
        <v>1</v>
      </c>
      <c r="BI29" s="20">
        <v>4878950</v>
      </c>
      <c r="BJ29" s="20">
        <v>100</v>
      </c>
      <c r="BK29" s="20"/>
      <c r="BL29" s="20">
        <v>1.3856489999999999</v>
      </c>
      <c r="BM29" s="27">
        <f t="shared" ref="BM29:BM32" si="28">BI29*BL29</f>
        <v>6760512.1885499991</v>
      </c>
      <c r="BN29" s="102">
        <f>BM30/BM29</f>
        <v>0.79067504278584544</v>
      </c>
      <c r="BO29" s="103"/>
      <c r="BP29" s="38">
        <f>BN29/1.18</f>
        <v>0.67006359558122497</v>
      </c>
      <c r="BR29" s="18" t="s">
        <v>14</v>
      </c>
      <c r="BS29" s="20" t="s">
        <v>37</v>
      </c>
      <c r="BT29" s="20">
        <v>1</v>
      </c>
      <c r="BU29" s="20">
        <v>3664821</v>
      </c>
      <c r="BV29" s="20">
        <v>100</v>
      </c>
      <c r="BW29" s="20"/>
      <c r="BX29" s="20">
        <v>2.1753680000000002</v>
      </c>
      <c r="BY29" s="27">
        <f t="shared" si="20"/>
        <v>7972334.3291280009</v>
      </c>
      <c r="BZ29" s="38">
        <f>BY30/BY29</f>
        <v>1.9064379951981283</v>
      </c>
      <c r="CA29" s="38">
        <f t="shared" si="21"/>
        <v>0.89926320528213599</v>
      </c>
      <c r="CC29" s="35"/>
      <c r="CD29" s="17" t="s">
        <v>37</v>
      </c>
      <c r="CE29" s="17">
        <v>1</v>
      </c>
      <c r="CF29" s="17">
        <v>10593297</v>
      </c>
      <c r="CG29" s="17">
        <v>100</v>
      </c>
      <c r="CH29" s="17"/>
      <c r="CI29" s="17">
        <v>1.2764329999999999</v>
      </c>
      <c r="CJ29" s="26">
        <f t="shared" ref="CJ29:CJ33" si="29">CF29*CI29</f>
        <v>13521633.869601</v>
      </c>
      <c r="CK29" s="36"/>
      <c r="CL29" s="36"/>
    </row>
    <row r="30" spans="1:90" x14ac:dyDescent="0.25">
      <c r="A30" s="9"/>
      <c r="B30" s="9" t="s">
        <v>28</v>
      </c>
      <c r="C30" s="9" t="s">
        <v>29</v>
      </c>
      <c r="D30" s="9" t="s">
        <v>30</v>
      </c>
      <c r="E30" s="9" t="s">
        <v>31</v>
      </c>
      <c r="F30" s="9"/>
      <c r="G30" s="9" t="s">
        <v>32</v>
      </c>
      <c r="H30" s="9" t="s">
        <v>33</v>
      </c>
      <c r="I30" s="10" t="s">
        <v>34</v>
      </c>
      <c r="J30" s="10"/>
      <c r="K30" s="9" t="s">
        <v>35</v>
      </c>
      <c r="M30" s="11"/>
      <c r="N30" s="30" t="s">
        <v>37</v>
      </c>
      <c r="O30" s="30">
        <v>1</v>
      </c>
      <c r="P30" s="30">
        <v>526590</v>
      </c>
      <c r="Q30" s="30">
        <v>100</v>
      </c>
      <c r="R30" s="30"/>
      <c r="S30" s="30">
        <v>1</v>
      </c>
      <c r="T30" s="30">
        <v>526590</v>
      </c>
      <c r="U30" s="14"/>
      <c r="V30" s="14"/>
      <c r="X30" s="37" t="s">
        <v>14</v>
      </c>
      <c r="Y30" s="20" t="s">
        <v>37</v>
      </c>
      <c r="Z30" s="20">
        <v>1</v>
      </c>
      <c r="AA30" s="20">
        <v>4080210</v>
      </c>
      <c r="AB30" s="20">
        <v>100</v>
      </c>
      <c r="AC30" s="20"/>
      <c r="AD30" s="20">
        <v>3.2452909999999999</v>
      </c>
      <c r="AE30" s="27">
        <f t="shared" si="22"/>
        <v>13241468.79111</v>
      </c>
      <c r="AF30" s="38">
        <f>AE31/AE30</f>
        <v>2.0431034186965866</v>
      </c>
      <c r="AG30" s="38">
        <f t="shared" si="23"/>
        <v>0.27609505658061978</v>
      </c>
      <c r="AI30" s="37"/>
      <c r="AJ30" s="17" t="s">
        <v>37</v>
      </c>
      <c r="AK30" s="17">
        <v>1</v>
      </c>
      <c r="AL30" s="17">
        <v>947655</v>
      </c>
      <c r="AM30" s="17">
        <v>100</v>
      </c>
      <c r="AN30" s="17"/>
      <c r="AO30" s="17">
        <v>1.4869870000000001</v>
      </c>
      <c r="AP30" s="26">
        <f t="shared" si="27"/>
        <v>1409150.665485</v>
      </c>
      <c r="AQ30" s="49"/>
      <c r="AR30" s="49"/>
      <c r="AS30" s="36"/>
      <c r="AU30" s="37"/>
      <c r="AV30" s="20" t="s">
        <v>44</v>
      </c>
      <c r="AW30" s="20">
        <v>1</v>
      </c>
      <c r="AX30" s="20">
        <v>802554</v>
      </c>
      <c r="AY30" s="20">
        <v>100</v>
      </c>
      <c r="AZ30" s="20"/>
      <c r="BA30" s="20">
        <v>2.798352</v>
      </c>
      <c r="BB30" s="27">
        <f t="shared" si="18"/>
        <v>2245828.5910080001</v>
      </c>
      <c r="BC30" s="38"/>
      <c r="BD30" s="14"/>
      <c r="BF30" s="18"/>
      <c r="BG30" s="20" t="s">
        <v>47</v>
      </c>
      <c r="BH30" s="20">
        <v>1</v>
      </c>
      <c r="BI30" s="20">
        <v>3857664</v>
      </c>
      <c r="BJ30" s="20">
        <v>100</v>
      </c>
      <c r="BK30" s="20"/>
      <c r="BL30" s="20">
        <v>1.3856489999999999</v>
      </c>
      <c r="BM30" s="27">
        <f t="shared" si="28"/>
        <v>5345368.2639359999</v>
      </c>
      <c r="BN30" s="38"/>
      <c r="BO30" s="38"/>
      <c r="BP30" s="38"/>
      <c r="BR30" s="18"/>
      <c r="BS30" s="20" t="s">
        <v>37</v>
      </c>
      <c r="BT30" s="20">
        <v>1</v>
      </c>
      <c r="BU30" s="20">
        <v>6986754</v>
      </c>
      <c r="BV30" s="20">
        <v>100</v>
      </c>
      <c r="BW30" s="20"/>
      <c r="BX30" s="20">
        <v>2.1753680000000002</v>
      </c>
      <c r="BY30" s="27">
        <f t="shared" si="20"/>
        <v>15198761.075472001</v>
      </c>
      <c r="BZ30" s="20"/>
      <c r="CA30" s="38"/>
      <c r="CC30" s="37" t="s">
        <v>14</v>
      </c>
      <c r="CD30" s="20" t="s">
        <v>37</v>
      </c>
      <c r="CE30" s="20">
        <v>1</v>
      </c>
      <c r="CF30" s="20">
        <v>2297475</v>
      </c>
      <c r="CG30" s="20">
        <v>100</v>
      </c>
      <c r="CH30" s="20"/>
      <c r="CI30" s="20">
        <v>2.8546770000000001</v>
      </c>
      <c r="CJ30" s="27">
        <f t="shared" si="29"/>
        <v>6558549.0405750005</v>
      </c>
      <c r="CK30" s="38">
        <f>CJ31/CJ30</f>
        <v>1.8880688582030272</v>
      </c>
      <c r="CL30" s="36">
        <f t="shared" ref="CL30:CL32" si="30">CK30/4.5761</f>
        <v>0.41259344380652235</v>
      </c>
    </row>
    <row r="31" spans="1:90" x14ac:dyDescent="0.25">
      <c r="A31" s="11" t="s">
        <v>36</v>
      </c>
      <c r="B31" s="12" t="s">
        <v>37</v>
      </c>
      <c r="C31" s="13">
        <v>1</v>
      </c>
      <c r="D31" s="13">
        <v>1928540</v>
      </c>
      <c r="E31" s="13">
        <v>100</v>
      </c>
      <c r="F31" s="13"/>
      <c r="G31" s="13">
        <v>1</v>
      </c>
      <c r="H31" s="13">
        <v>1928540</v>
      </c>
      <c r="I31" s="111">
        <f>H31/H32</f>
        <v>0.86112412209357103</v>
      </c>
      <c r="J31" s="111"/>
      <c r="K31" s="14">
        <f>I31/0.9</f>
        <v>0.95680458010396774</v>
      </c>
      <c r="M31" s="15" t="s">
        <v>1</v>
      </c>
      <c r="N31" s="17" t="s">
        <v>37</v>
      </c>
      <c r="O31" s="17">
        <v>1</v>
      </c>
      <c r="P31" s="17">
        <v>2137597</v>
      </c>
      <c r="Q31" s="17">
        <v>100</v>
      </c>
      <c r="R31" s="17"/>
      <c r="S31" s="17">
        <v>1.0238400000000001</v>
      </c>
      <c r="T31" s="26">
        <f t="shared" ref="T31:T34" si="31">P31*S31</f>
        <v>2188557.3124800003</v>
      </c>
      <c r="U31" s="14">
        <f>T32/T31</f>
        <v>0.27168825555050835</v>
      </c>
      <c r="V31" s="14">
        <f>U31/1.27</f>
        <v>0.21392776027599084</v>
      </c>
      <c r="X31" s="37"/>
      <c r="Y31" s="20" t="s">
        <v>37</v>
      </c>
      <c r="Z31" s="20">
        <v>1</v>
      </c>
      <c r="AA31" s="20">
        <v>8336291</v>
      </c>
      <c r="AB31" s="20">
        <v>100</v>
      </c>
      <c r="AC31" s="20"/>
      <c r="AD31" s="20">
        <v>3.2452909999999999</v>
      </c>
      <c r="AE31" s="27">
        <f t="shared" si="22"/>
        <v>27053690.155680999</v>
      </c>
      <c r="AF31" s="38"/>
      <c r="AG31" s="38"/>
      <c r="AI31" s="39" t="s">
        <v>15</v>
      </c>
      <c r="AJ31" s="23" t="s">
        <v>37</v>
      </c>
      <c r="AK31" s="23">
        <v>1</v>
      </c>
      <c r="AL31" s="23">
        <v>2496790</v>
      </c>
      <c r="AM31" s="23">
        <v>100</v>
      </c>
      <c r="AN31" s="23"/>
      <c r="AO31" s="23">
        <v>3.1463420000000002</v>
      </c>
      <c r="AP31" s="31">
        <f t="shared" si="27"/>
        <v>7855755.2421800001</v>
      </c>
      <c r="AQ31" s="104">
        <f>AP32/AP31</f>
        <v>8.1825063381381694E-3</v>
      </c>
      <c r="AR31" s="105"/>
      <c r="AS31" s="40">
        <f>AQ31/0.82</f>
        <v>9.978666266022158E-3</v>
      </c>
      <c r="AU31" s="35" t="s">
        <v>15</v>
      </c>
      <c r="AV31" s="17" t="s">
        <v>37</v>
      </c>
      <c r="AW31" s="17">
        <v>1</v>
      </c>
      <c r="AX31" s="17">
        <v>1696580</v>
      </c>
      <c r="AY31" s="17">
        <v>100</v>
      </c>
      <c r="AZ31" s="17"/>
      <c r="BA31" s="17">
        <v>3.5986539999999998</v>
      </c>
      <c r="BB31" s="26">
        <f>AX31*BA31</f>
        <v>6105404.4033199996</v>
      </c>
      <c r="BC31" s="36">
        <f>BB32/BB31</f>
        <v>0.30543858821865166</v>
      </c>
      <c r="BD31" s="14">
        <f t="shared" si="26"/>
        <v>0.24832405546231842</v>
      </c>
      <c r="BF31" s="21" t="s">
        <v>15</v>
      </c>
      <c r="BG31" s="23" t="s">
        <v>37</v>
      </c>
      <c r="BH31" s="23">
        <v>1</v>
      </c>
      <c r="BI31" s="23">
        <v>5205857</v>
      </c>
      <c r="BJ31" s="23">
        <v>100</v>
      </c>
      <c r="BK31" s="23"/>
      <c r="BL31" s="23">
        <v>1.228747</v>
      </c>
      <c r="BM31" s="31">
        <f t="shared" si="28"/>
        <v>6396681.1711790003</v>
      </c>
      <c r="BN31" s="110">
        <f>BM32/BM31</f>
        <v>0.49939827390571812</v>
      </c>
      <c r="BO31" s="110"/>
      <c r="BP31" s="40">
        <f>BN31/1.18</f>
        <v>0.42321887619128656</v>
      </c>
      <c r="BR31" s="21" t="s">
        <v>15</v>
      </c>
      <c r="BS31" s="23" t="s">
        <v>37</v>
      </c>
      <c r="BT31" s="23">
        <v>1</v>
      </c>
      <c r="BU31" s="23">
        <v>3184579</v>
      </c>
      <c r="BV31" s="23">
        <v>100</v>
      </c>
      <c r="BW31" s="23"/>
      <c r="BX31" s="23">
        <v>3.2597670000000001</v>
      </c>
      <c r="BY31" s="31">
        <f t="shared" si="20"/>
        <v>10380985.533093</v>
      </c>
      <c r="BZ31" s="40">
        <f>BY32/BY31</f>
        <v>2.1192437053689042</v>
      </c>
      <c r="CA31" s="40">
        <f>BZ31/2.12</f>
        <v>0.999643257249483</v>
      </c>
      <c r="CC31" s="37"/>
      <c r="CD31" s="20" t="s">
        <v>37</v>
      </c>
      <c r="CE31" s="20">
        <v>1</v>
      </c>
      <c r="CF31" s="20">
        <v>4337791</v>
      </c>
      <c r="CG31" s="20">
        <v>100</v>
      </c>
      <c r="CH31" s="20"/>
      <c r="CI31" s="20">
        <v>2.8546770000000001</v>
      </c>
      <c r="CJ31" s="27">
        <f t="shared" si="29"/>
        <v>12382992.198507</v>
      </c>
      <c r="CK31" s="38"/>
      <c r="CL31" s="36"/>
    </row>
    <row r="32" spans="1:90" x14ac:dyDescent="0.25">
      <c r="A32" s="11"/>
      <c r="B32" s="12" t="s">
        <v>37</v>
      </c>
      <c r="C32" s="13">
        <v>1</v>
      </c>
      <c r="D32" s="13">
        <v>2239561</v>
      </c>
      <c r="E32" s="13">
        <v>100</v>
      </c>
      <c r="F32" s="13"/>
      <c r="G32" s="13">
        <v>1</v>
      </c>
      <c r="H32" s="13">
        <v>2239561</v>
      </c>
      <c r="I32" s="14"/>
      <c r="J32" s="14"/>
      <c r="K32" s="14"/>
      <c r="M32" s="15"/>
      <c r="N32" s="17" t="s">
        <v>37</v>
      </c>
      <c r="O32" s="17">
        <v>1</v>
      </c>
      <c r="P32" s="17">
        <v>580760</v>
      </c>
      <c r="Q32" s="17">
        <v>100</v>
      </c>
      <c r="R32" s="17"/>
      <c r="S32" s="17">
        <v>1.0238400000000001</v>
      </c>
      <c r="T32" s="26">
        <f t="shared" si="31"/>
        <v>594605.31840000011</v>
      </c>
      <c r="U32" s="14"/>
      <c r="V32" s="14"/>
      <c r="X32" s="39" t="s">
        <v>15</v>
      </c>
      <c r="Y32" s="43" t="s">
        <v>37</v>
      </c>
      <c r="Z32" s="43">
        <v>1</v>
      </c>
      <c r="AA32" s="43">
        <v>305901</v>
      </c>
      <c r="AB32" s="43">
        <v>100</v>
      </c>
      <c r="AC32" s="43"/>
      <c r="AD32" s="43">
        <v>8.5579312000000005</v>
      </c>
      <c r="AE32" s="44">
        <f>AA32*AD32</f>
        <v>2617879.7120112004</v>
      </c>
      <c r="AF32" s="45">
        <f>AE33/AE32</f>
        <v>7.3984982069362299</v>
      </c>
      <c r="AG32" s="45">
        <f>AF32/7.4</f>
        <v>0.99979705499138238</v>
      </c>
      <c r="AI32" s="23"/>
      <c r="AJ32" s="22"/>
      <c r="AK32" s="23">
        <v>1</v>
      </c>
      <c r="AL32" s="23">
        <v>20430</v>
      </c>
      <c r="AM32" s="23">
        <v>100</v>
      </c>
      <c r="AN32" s="22"/>
      <c r="AO32" s="23">
        <v>3.1463420000000002</v>
      </c>
      <c r="AP32" s="31">
        <f>AL32*AO32</f>
        <v>64279.767060000006</v>
      </c>
      <c r="AQ32" s="50"/>
      <c r="AR32" s="50"/>
      <c r="AS32" s="40"/>
      <c r="AU32" s="17"/>
      <c r="AV32" s="17" t="s">
        <v>44</v>
      </c>
      <c r="AW32" s="17">
        <v>1</v>
      </c>
      <c r="AX32" s="17">
        <v>518201</v>
      </c>
      <c r="AY32" s="17">
        <v>100</v>
      </c>
      <c r="AZ32" s="17"/>
      <c r="BA32" s="17">
        <v>3.5986539999999998</v>
      </c>
      <c r="BB32" s="26">
        <f t="shared" ref="BB32" si="32">AX32*BA32</f>
        <v>1864826.101454</v>
      </c>
      <c r="BC32" s="51"/>
      <c r="BD32" s="14"/>
      <c r="BF32" s="22"/>
      <c r="BG32" s="23" t="s">
        <v>47</v>
      </c>
      <c r="BH32" s="23">
        <v>1</v>
      </c>
      <c r="BI32" s="23">
        <v>2599796</v>
      </c>
      <c r="BJ32" s="23">
        <v>100</v>
      </c>
      <c r="BK32" s="23"/>
      <c r="BL32" s="23">
        <v>1.228747</v>
      </c>
      <c r="BM32" s="31">
        <f t="shared" si="28"/>
        <v>3194491.5356120002</v>
      </c>
      <c r="BN32" s="40"/>
      <c r="BO32" s="40"/>
      <c r="BP32" s="23"/>
      <c r="BR32" s="22"/>
      <c r="BS32" s="23" t="s">
        <v>37</v>
      </c>
      <c r="BT32" s="23">
        <v>1</v>
      </c>
      <c r="BU32" s="23">
        <v>6748899</v>
      </c>
      <c r="BV32" s="23">
        <v>100</v>
      </c>
      <c r="BW32" s="23"/>
      <c r="BX32" s="23">
        <v>3.2597670000000001</v>
      </c>
      <c r="BY32" s="31">
        <f>BX32*BU32</f>
        <v>21999838.246532999</v>
      </c>
      <c r="BZ32" s="23"/>
      <c r="CA32" s="40"/>
      <c r="CC32" s="39" t="s">
        <v>15</v>
      </c>
      <c r="CD32" s="23" t="s">
        <v>37</v>
      </c>
      <c r="CE32" s="23">
        <v>1</v>
      </c>
      <c r="CF32" s="23">
        <v>1364008</v>
      </c>
      <c r="CG32" s="23">
        <v>100</v>
      </c>
      <c r="CH32" s="23"/>
      <c r="CI32" s="23">
        <v>7.1956439999999997</v>
      </c>
      <c r="CJ32" s="31">
        <f t="shared" si="29"/>
        <v>9814915.9811519999</v>
      </c>
      <c r="CK32" s="40">
        <f>CJ33/CJ32</f>
        <v>0.94927595732576342</v>
      </c>
      <c r="CL32" s="36">
        <f t="shared" si="30"/>
        <v>0.20744213573255901</v>
      </c>
    </row>
    <row r="33" spans="1:90" x14ac:dyDescent="0.25">
      <c r="A33" s="15" t="s">
        <v>1</v>
      </c>
      <c r="B33" s="16" t="s">
        <v>37</v>
      </c>
      <c r="C33" s="17">
        <v>1</v>
      </c>
      <c r="D33" s="17">
        <v>2039881</v>
      </c>
      <c r="E33" s="17">
        <v>100</v>
      </c>
      <c r="F33" s="17"/>
      <c r="G33" s="17">
        <v>1.1539569999999999</v>
      </c>
      <c r="H33" s="26">
        <f>D33*G33</f>
        <v>2353934.959117</v>
      </c>
      <c r="I33" s="111">
        <f>H33/H34</f>
        <v>0.8998377991859523</v>
      </c>
      <c r="J33" s="111"/>
      <c r="K33" s="14">
        <f>I33/0.9</f>
        <v>0.99981977687328027</v>
      </c>
      <c r="M33" s="18" t="s">
        <v>14</v>
      </c>
      <c r="N33" s="20" t="s">
        <v>37</v>
      </c>
      <c r="O33" s="20">
        <v>1</v>
      </c>
      <c r="P33" s="20">
        <v>2212358</v>
      </c>
      <c r="Q33" s="20">
        <v>100</v>
      </c>
      <c r="R33" s="20"/>
      <c r="S33" s="20">
        <v>1.184096</v>
      </c>
      <c r="T33" s="27">
        <f t="shared" si="31"/>
        <v>2619644.2583679999</v>
      </c>
      <c r="U33" s="14">
        <f>T34/T33</f>
        <v>0.76792815629296896</v>
      </c>
      <c r="V33" s="14">
        <f>U33/1.27</f>
        <v>0.60466783960076298</v>
      </c>
      <c r="X33" s="43"/>
      <c r="Y33" s="43" t="s">
        <v>37</v>
      </c>
      <c r="Z33" s="43">
        <v>1</v>
      </c>
      <c r="AA33" s="43">
        <v>2263208</v>
      </c>
      <c r="AB33" s="43">
        <v>100</v>
      </c>
      <c r="AC33" s="43"/>
      <c r="AD33" s="43">
        <v>8.5579312000000005</v>
      </c>
      <c r="AE33" s="44">
        <f>AA33*AD33</f>
        <v>19368378.355289601</v>
      </c>
      <c r="AF33" s="43"/>
      <c r="AG33" s="43"/>
      <c r="CC33" s="23"/>
      <c r="CD33" s="23" t="s">
        <v>37</v>
      </c>
      <c r="CE33" s="23">
        <v>1</v>
      </c>
      <c r="CF33" s="23">
        <v>1294820</v>
      </c>
      <c r="CG33" s="23">
        <v>100</v>
      </c>
      <c r="CH33" s="23"/>
      <c r="CI33" s="23">
        <v>7.1956439999999997</v>
      </c>
      <c r="CJ33" s="31">
        <f t="shared" si="29"/>
        <v>9317063.7640799992</v>
      </c>
      <c r="CK33" s="40"/>
      <c r="CL33" s="36"/>
    </row>
    <row r="34" spans="1:90" x14ac:dyDescent="0.25">
      <c r="A34" s="15"/>
      <c r="B34" s="16" t="s">
        <v>37</v>
      </c>
      <c r="C34" s="17">
        <v>1</v>
      </c>
      <c r="D34" s="17">
        <v>2266943</v>
      </c>
      <c r="E34" s="17">
        <v>100</v>
      </c>
      <c r="F34" s="17"/>
      <c r="G34" s="17">
        <v>1.1539569999999999</v>
      </c>
      <c r="H34" s="26">
        <f>D34*G34</f>
        <v>2615954.7434509997</v>
      </c>
      <c r="I34" s="14"/>
      <c r="J34" s="14"/>
      <c r="K34" s="14"/>
      <c r="M34" s="18"/>
      <c r="N34" s="20" t="s">
        <v>37</v>
      </c>
      <c r="O34" s="20">
        <v>1</v>
      </c>
      <c r="P34" s="20">
        <v>1698932</v>
      </c>
      <c r="Q34" s="20">
        <v>100</v>
      </c>
      <c r="R34" s="20"/>
      <c r="S34" s="20">
        <v>1.184096</v>
      </c>
      <c r="T34" s="27">
        <f t="shared" si="31"/>
        <v>2011698.5854720001</v>
      </c>
      <c r="U34" s="14"/>
      <c r="V34" s="14"/>
    </row>
    <row r="35" spans="1:90" x14ac:dyDescent="0.25">
      <c r="A35" s="18" t="s">
        <v>14</v>
      </c>
      <c r="B35" s="19" t="s">
        <v>37</v>
      </c>
      <c r="C35" s="20">
        <v>1</v>
      </c>
      <c r="D35" s="20">
        <v>939382</v>
      </c>
      <c r="E35" s="20">
        <v>100</v>
      </c>
      <c r="F35" s="20"/>
      <c r="G35" s="20">
        <v>1.393297</v>
      </c>
      <c r="H35" s="27">
        <f t="shared" ref="H35:H36" si="33">D35*G35</f>
        <v>1308838.1224539999</v>
      </c>
      <c r="I35" s="111">
        <f>H35/H36</f>
        <v>0.3736974639482844</v>
      </c>
      <c r="J35" s="111"/>
      <c r="K35" s="14">
        <f>I35/0.9</f>
        <v>0.41521940438698268</v>
      </c>
      <c r="M35" s="21" t="s">
        <v>15</v>
      </c>
      <c r="N35" s="23" t="s">
        <v>37</v>
      </c>
      <c r="O35" s="23">
        <v>1</v>
      </c>
      <c r="P35" s="23">
        <v>1075928</v>
      </c>
      <c r="Q35" s="23">
        <v>100</v>
      </c>
      <c r="R35" s="23"/>
      <c r="S35" s="23">
        <v>2.1275919999999999</v>
      </c>
      <c r="T35" s="31">
        <f>P35*S35</f>
        <v>2289135.8053759998</v>
      </c>
      <c r="U35" s="14">
        <f>T36/T35</f>
        <v>1.2676127027087316</v>
      </c>
      <c r="V35" s="14">
        <f>U35/1.27</f>
        <v>0.99812023835333197</v>
      </c>
    </row>
    <row r="36" spans="1:90" x14ac:dyDescent="0.25">
      <c r="A36" s="18"/>
      <c r="B36" s="19" t="s">
        <v>37</v>
      </c>
      <c r="C36" s="20">
        <v>1</v>
      </c>
      <c r="D36" s="20">
        <v>2513750</v>
      </c>
      <c r="E36" s="20">
        <v>100</v>
      </c>
      <c r="F36" s="20"/>
      <c r="G36" s="20">
        <v>1.393297</v>
      </c>
      <c r="H36" s="27">
        <f t="shared" si="33"/>
        <v>3502400.3337500002</v>
      </c>
      <c r="I36" s="14"/>
      <c r="J36" s="14"/>
      <c r="K36" s="14"/>
      <c r="M36" s="22"/>
      <c r="N36" s="23" t="s">
        <v>37</v>
      </c>
      <c r="O36" s="23">
        <v>1</v>
      </c>
      <c r="P36" s="23">
        <v>1363860</v>
      </c>
      <c r="Q36" s="23">
        <v>100</v>
      </c>
      <c r="R36" s="23"/>
      <c r="S36" s="23">
        <v>2.1275919999999999</v>
      </c>
      <c r="T36" s="31">
        <f>P36*S36</f>
        <v>2901737.62512</v>
      </c>
      <c r="U36" s="9"/>
      <c r="V36" s="9"/>
    </row>
    <row r="37" spans="1:90" x14ac:dyDescent="0.25">
      <c r="A37" s="21" t="s">
        <v>15</v>
      </c>
      <c r="B37" s="22" t="s">
        <v>37</v>
      </c>
      <c r="C37" s="23">
        <v>1</v>
      </c>
      <c r="D37" s="23">
        <v>140658</v>
      </c>
      <c r="E37" s="23">
        <v>100</v>
      </c>
      <c r="F37" s="23"/>
      <c r="G37" s="23">
        <v>1.7930980000000001</v>
      </c>
      <c r="H37" s="27">
        <f>D37*G37</f>
        <v>252213.578484</v>
      </c>
      <c r="I37" s="111">
        <f>H37/H38</f>
        <v>0.10270388281105677</v>
      </c>
      <c r="J37" s="111"/>
      <c r="K37" s="14">
        <f>I37/0.9</f>
        <v>0.11411542534561864</v>
      </c>
    </row>
    <row r="38" spans="1:90" x14ac:dyDescent="0.25">
      <c r="A38" s="22"/>
      <c r="B38" s="22" t="s">
        <v>37</v>
      </c>
      <c r="C38" s="23">
        <v>1</v>
      </c>
      <c r="D38" s="23">
        <v>1369549</v>
      </c>
      <c r="E38" s="23">
        <v>100</v>
      </c>
      <c r="F38" s="23"/>
      <c r="G38" s="23">
        <v>1.7930980000000001</v>
      </c>
      <c r="H38" s="27">
        <f>D38*G38</f>
        <v>2455735.5728020002</v>
      </c>
      <c r="I38" s="14"/>
      <c r="J38" s="14"/>
      <c r="K38" s="14"/>
    </row>
  </sheetData>
  <mergeCells count="42">
    <mergeCell ref="I37:J37"/>
    <mergeCell ref="I3:J3"/>
    <mergeCell ref="I5:J5"/>
    <mergeCell ref="I7:J7"/>
    <mergeCell ref="I9:J9"/>
    <mergeCell ref="I20:J20"/>
    <mergeCell ref="I22:J22"/>
    <mergeCell ref="I24:J24"/>
    <mergeCell ref="I26:J26"/>
    <mergeCell ref="I31:J31"/>
    <mergeCell ref="I33:J33"/>
    <mergeCell ref="I35:J35"/>
    <mergeCell ref="AQ2:AR2"/>
    <mergeCell ref="AQ3:AR3"/>
    <mergeCell ref="AQ5:AR5"/>
    <mergeCell ref="AQ7:AR7"/>
    <mergeCell ref="AQ9:AR9"/>
    <mergeCell ref="AQ31:AR31"/>
    <mergeCell ref="BN14:BO14"/>
    <mergeCell ref="BN25:BO25"/>
    <mergeCell ref="AQ14:AR14"/>
    <mergeCell ref="AQ16:AR16"/>
    <mergeCell ref="AQ18:AR18"/>
    <mergeCell ref="AQ20:AR20"/>
    <mergeCell ref="AQ24:AR24"/>
    <mergeCell ref="AQ25:AR25"/>
    <mergeCell ref="BN31:BO31"/>
    <mergeCell ref="BN13:BO13"/>
    <mergeCell ref="BN16:BO16"/>
    <mergeCell ref="BN18:BO18"/>
    <mergeCell ref="AQ27:AR27"/>
    <mergeCell ref="AQ29:AR29"/>
    <mergeCell ref="AQ13:AR13"/>
    <mergeCell ref="BN20:BO20"/>
    <mergeCell ref="BN24:BO24"/>
    <mergeCell ref="BN27:BO27"/>
    <mergeCell ref="BN29:BO29"/>
    <mergeCell ref="BN2:BO2"/>
    <mergeCell ref="BN3:BO3"/>
    <mergeCell ref="BN5:BO5"/>
    <mergeCell ref="BN7:BO7"/>
    <mergeCell ref="BN9:B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9"/>
  <sheetViews>
    <sheetView tabSelected="1" topLeftCell="A19" workbookViewId="0">
      <selection activeCell="AM52" sqref="AM52"/>
    </sheetView>
  </sheetViews>
  <sheetFormatPr defaultRowHeight="15" x14ac:dyDescent="0.25"/>
  <sheetData>
    <row r="1" spans="2:41" ht="18.75" x14ac:dyDescent="0.3">
      <c r="B1" s="95" t="s">
        <v>74</v>
      </c>
      <c r="C1" s="95"/>
      <c r="D1" s="95"/>
      <c r="E1" s="95"/>
      <c r="F1" s="95"/>
    </row>
    <row r="4" spans="2:41" x14ac:dyDescent="0.25">
      <c r="D4" s="67"/>
    </row>
    <row r="5" spans="2:41" x14ac:dyDescent="0.25">
      <c r="C5" s="5" t="s">
        <v>26</v>
      </c>
      <c r="D5" s="80" t="s">
        <v>54</v>
      </c>
      <c r="E5" s="113" t="s">
        <v>55</v>
      </c>
      <c r="F5" s="113"/>
      <c r="G5" s="113"/>
      <c r="H5" s="113"/>
      <c r="I5" s="113"/>
      <c r="J5" s="113"/>
      <c r="K5" s="113"/>
      <c r="L5" s="113"/>
      <c r="M5" s="113"/>
      <c r="N5" s="113"/>
      <c r="P5" s="5" t="s">
        <v>26</v>
      </c>
      <c r="Q5" s="92" t="s">
        <v>71</v>
      </c>
      <c r="R5" s="97" t="s">
        <v>55</v>
      </c>
      <c r="S5" s="97"/>
      <c r="T5" s="97"/>
      <c r="U5" s="97"/>
      <c r="V5" s="97"/>
      <c r="W5" s="97"/>
      <c r="X5" s="97"/>
      <c r="Y5" s="97"/>
      <c r="Z5" s="97"/>
      <c r="AA5" s="97"/>
      <c r="AC5" s="5" t="s">
        <v>26</v>
      </c>
      <c r="AD5" s="92" t="s">
        <v>72</v>
      </c>
      <c r="AE5" s="97" t="s">
        <v>55</v>
      </c>
      <c r="AF5" s="97"/>
      <c r="AG5" s="97"/>
      <c r="AH5" s="97"/>
      <c r="AI5" s="97"/>
      <c r="AJ5" s="97"/>
      <c r="AK5" s="97"/>
      <c r="AL5" s="97"/>
      <c r="AM5" s="97"/>
      <c r="AN5" s="97"/>
    </row>
    <row r="6" spans="2:41" ht="15" customHeight="1" x14ac:dyDescent="0.25">
      <c r="D6" s="29" t="s">
        <v>56</v>
      </c>
      <c r="E6" s="81">
        <v>100</v>
      </c>
      <c r="F6" s="81">
        <v>100</v>
      </c>
      <c r="G6" s="81">
        <v>50</v>
      </c>
      <c r="H6" s="81">
        <v>50</v>
      </c>
      <c r="I6" s="81">
        <v>25</v>
      </c>
      <c r="J6" s="81">
        <v>25</v>
      </c>
      <c r="K6" s="81">
        <v>10</v>
      </c>
      <c r="L6" s="81">
        <v>10</v>
      </c>
      <c r="M6" s="81" t="s">
        <v>57</v>
      </c>
      <c r="N6" s="81" t="s">
        <v>1</v>
      </c>
      <c r="Q6" s="29" t="s">
        <v>56</v>
      </c>
      <c r="R6" s="81">
        <v>100</v>
      </c>
      <c r="S6" s="81">
        <v>100</v>
      </c>
      <c r="T6" s="81">
        <v>50</v>
      </c>
      <c r="U6" s="81">
        <v>50</v>
      </c>
      <c r="V6" s="81">
        <v>25</v>
      </c>
      <c r="W6" s="81">
        <v>25</v>
      </c>
      <c r="X6" s="81">
        <v>10</v>
      </c>
      <c r="Y6" s="81">
        <v>10</v>
      </c>
      <c r="Z6" s="81" t="s">
        <v>68</v>
      </c>
      <c r="AA6" s="81" t="s">
        <v>1</v>
      </c>
      <c r="AD6" s="29" t="s">
        <v>56</v>
      </c>
      <c r="AE6" s="81">
        <v>100</v>
      </c>
      <c r="AF6" s="81">
        <v>100</v>
      </c>
      <c r="AG6" s="81">
        <v>50</v>
      </c>
      <c r="AH6" s="81">
        <v>50</v>
      </c>
      <c r="AI6" s="81">
        <v>25</v>
      </c>
      <c r="AJ6" s="81">
        <v>25</v>
      </c>
      <c r="AK6" s="81">
        <v>10</v>
      </c>
      <c r="AL6" s="81">
        <v>10</v>
      </c>
      <c r="AM6" s="81" t="s">
        <v>68</v>
      </c>
      <c r="AN6" s="81" t="s">
        <v>1</v>
      </c>
    </row>
    <row r="7" spans="2:41" x14ac:dyDescent="0.25">
      <c r="C7" s="112" t="s">
        <v>58</v>
      </c>
      <c r="D7" s="81" t="s">
        <v>59</v>
      </c>
      <c r="E7" s="75">
        <v>0.38400000000000001</v>
      </c>
      <c r="F7" s="75">
        <v>0.31</v>
      </c>
      <c r="G7" s="75">
        <v>0.36699999999999999</v>
      </c>
      <c r="H7" s="75">
        <v>0.5</v>
      </c>
      <c r="I7" s="75">
        <v>0.36799999999999999</v>
      </c>
      <c r="J7" s="75">
        <v>0.58299999999999996</v>
      </c>
      <c r="K7" s="75">
        <v>1.196</v>
      </c>
      <c r="L7" s="75">
        <v>0.86299999999999999</v>
      </c>
      <c r="M7" s="75">
        <v>2.0179999999999998</v>
      </c>
      <c r="N7" s="75">
        <v>1.891</v>
      </c>
      <c r="P7" s="112" t="s">
        <v>58</v>
      </c>
      <c r="Q7" s="81" t="s">
        <v>59</v>
      </c>
      <c r="R7" s="75">
        <v>0.33</v>
      </c>
      <c r="S7" s="75">
        <v>0.33800000000000002</v>
      </c>
      <c r="T7" s="75">
        <v>0.32400000000000001</v>
      </c>
      <c r="U7" s="75">
        <v>0.309</v>
      </c>
      <c r="V7" s="75">
        <v>0.48699999999999999</v>
      </c>
      <c r="W7" s="75">
        <v>0.441</v>
      </c>
      <c r="X7" s="75">
        <v>1.403</v>
      </c>
      <c r="Y7" s="75">
        <v>1.61</v>
      </c>
      <c r="Z7" s="75">
        <v>2.5310000000000001</v>
      </c>
      <c r="AA7" s="75">
        <v>2.5110000000000001</v>
      </c>
      <c r="AC7" s="112" t="s">
        <v>58</v>
      </c>
      <c r="AD7" s="81" t="s">
        <v>59</v>
      </c>
      <c r="AE7" s="75">
        <v>0.45600000000000002</v>
      </c>
      <c r="AF7" s="75">
        <v>0.59099999999999997</v>
      </c>
      <c r="AG7" s="75">
        <v>0.84899999999999998</v>
      </c>
      <c r="AH7" s="75">
        <v>0.88100000000000001</v>
      </c>
      <c r="AI7" s="75">
        <v>1.2609999999999999</v>
      </c>
      <c r="AJ7" s="75">
        <v>1.167</v>
      </c>
      <c r="AK7" s="75">
        <v>2.4359999999999999</v>
      </c>
      <c r="AL7" s="75">
        <v>1.6539999999999999</v>
      </c>
      <c r="AM7" s="87">
        <v>2.1680000000000001</v>
      </c>
      <c r="AN7" s="75">
        <v>2.4</v>
      </c>
    </row>
    <row r="8" spans="2:41" x14ac:dyDescent="0.25">
      <c r="C8" s="112"/>
      <c r="D8" s="81" t="s">
        <v>60</v>
      </c>
      <c r="E8" s="75">
        <v>0.31</v>
      </c>
      <c r="F8" s="75">
        <v>0.35</v>
      </c>
      <c r="G8" s="75">
        <v>0.376</v>
      </c>
      <c r="H8" s="75">
        <v>0.35699999999999998</v>
      </c>
      <c r="I8" s="75">
        <v>0.76800000000000002</v>
      </c>
      <c r="J8" s="75">
        <v>0.56599999999999995</v>
      </c>
      <c r="K8" s="75">
        <v>0.88600000000000001</v>
      </c>
      <c r="L8" s="75">
        <v>0.97499999999999998</v>
      </c>
      <c r="M8" s="75">
        <v>2.2879999999999998</v>
      </c>
      <c r="N8" s="75">
        <v>1.9419999999999999</v>
      </c>
      <c r="P8" s="112"/>
      <c r="Q8" s="81" t="s">
        <v>60</v>
      </c>
      <c r="R8" s="75">
        <v>0.32600000000000001</v>
      </c>
      <c r="S8" s="75">
        <v>0.35799999999999998</v>
      </c>
      <c r="T8" s="75">
        <v>0.32400000000000001</v>
      </c>
      <c r="U8" s="75">
        <v>0.32400000000000001</v>
      </c>
      <c r="V8" s="75">
        <v>0.71</v>
      </c>
      <c r="W8" s="75">
        <v>0.753</v>
      </c>
      <c r="X8" s="75">
        <v>1.821</v>
      </c>
      <c r="Y8" s="75">
        <v>1.7290000000000001</v>
      </c>
      <c r="Z8" s="75">
        <v>2.4580000000000002</v>
      </c>
      <c r="AA8" s="75">
        <v>2.4420000000000002</v>
      </c>
      <c r="AC8" s="112"/>
      <c r="AD8" s="81" t="s">
        <v>60</v>
      </c>
      <c r="AE8" s="75">
        <v>0.45500000000000002</v>
      </c>
      <c r="AF8" s="75">
        <v>0.41899999999999998</v>
      </c>
      <c r="AG8" s="75">
        <v>0.41299999999999998</v>
      </c>
      <c r="AH8" s="75">
        <v>0.51600000000000001</v>
      </c>
      <c r="AI8" s="75">
        <v>1.1479999999999999</v>
      </c>
      <c r="AJ8" s="75">
        <v>1.2609999999999999</v>
      </c>
      <c r="AK8" s="75">
        <v>2.0950000000000002</v>
      </c>
      <c r="AL8" s="75">
        <v>2.3439999999999999</v>
      </c>
      <c r="AM8" s="75">
        <v>2.2160000000000002</v>
      </c>
      <c r="AN8" s="75">
        <v>2.254</v>
      </c>
    </row>
    <row r="9" spans="2:41" x14ac:dyDescent="0.25">
      <c r="C9" s="112"/>
      <c r="D9" s="81" t="s">
        <v>61</v>
      </c>
      <c r="E9" s="75">
        <v>0.36</v>
      </c>
      <c r="F9" s="75">
        <v>0.34699999999999998</v>
      </c>
      <c r="G9" s="75">
        <v>0.35899999999999999</v>
      </c>
      <c r="H9" s="75">
        <v>0.34799999999999998</v>
      </c>
      <c r="I9" s="75">
        <v>0.74299999999999999</v>
      </c>
      <c r="J9" s="75">
        <v>0.621</v>
      </c>
      <c r="K9" s="75">
        <v>1.4470000000000001</v>
      </c>
      <c r="L9" s="75">
        <v>1.673</v>
      </c>
      <c r="M9" s="75"/>
      <c r="N9" s="75"/>
      <c r="P9" s="112"/>
      <c r="Q9" s="81" t="s">
        <v>61</v>
      </c>
      <c r="R9" s="75">
        <v>0.32300000000000001</v>
      </c>
      <c r="S9" s="75">
        <v>0.32900000000000001</v>
      </c>
      <c r="T9" s="75">
        <v>0.435</v>
      </c>
      <c r="U9" s="75">
        <v>0.34399999999999997</v>
      </c>
      <c r="V9" s="75">
        <v>1.0549999999999999</v>
      </c>
      <c r="W9" s="75">
        <v>0.93</v>
      </c>
      <c r="X9" s="75">
        <v>1.772</v>
      </c>
      <c r="Y9" s="75">
        <v>1.982</v>
      </c>
      <c r="Z9" s="75"/>
      <c r="AA9" s="75"/>
      <c r="AC9" s="112"/>
      <c r="AD9" s="81" t="s">
        <v>61</v>
      </c>
      <c r="AE9" s="75">
        <v>0.71299999999999997</v>
      </c>
      <c r="AF9" s="75">
        <v>0.47099999999999997</v>
      </c>
      <c r="AG9" s="75">
        <v>0.97799999999999998</v>
      </c>
      <c r="AH9" s="75">
        <v>1.2290000000000001</v>
      </c>
      <c r="AI9" s="75">
        <v>1.8680000000000001</v>
      </c>
      <c r="AJ9" s="75">
        <v>1.56</v>
      </c>
      <c r="AK9" s="75">
        <v>1.96</v>
      </c>
      <c r="AL9" s="75">
        <v>2.1190000000000002</v>
      </c>
      <c r="AM9" s="75"/>
      <c r="AN9" s="75"/>
    </row>
    <row r="10" spans="2:41" x14ac:dyDescent="0.25">
      <c r="C10" s="112"/>
      <c r="D10" s="81" t="s">
        <v>62</v>
      </c>
      <c r="E10" s="75">
        <v>0.33500000000000002</v>
      </c>
      <c r="F10" s="75">
        <v>0.36</v>
      </c>
      <c r="G10" s="75">
        <v>0.35399999999999998</v>
      </c>
      <c r="H10" s="75">
        <v>0.42499999999999999</v>
      </c>
      <c r="I10" s="75">
        <v>0.76300000000000001</v>
      </c>
      <c r="J10" s="75">
        <v>0.85699999999999998</v>
      </c>
      <c r="K10" s="75">
        <v>1.6279999999999999</v>
      </c>
      <c r="L10" s="75">
        <v>1.4850000000000001</v>
      </c>
      <c r="M10" s="75"/>
      <c r="N10" s="75"/>
      <c r="P10" s="112"/>
      <c r="Q10" s="81" t="s">
        <v>62</v>
      </c>
      <c r="R10" s="75">
        <v>0.38900000000000001</v>
      </c>
      <c r="S10" s="75">
        <v>0.379</v>
      </c>
      <c r="T10" s="75">
        <v>0.73199999999999998</v>
      </c>
      <c r="U10" s="75">
        <v>0.69199999999999995</v>
      </c>
      <c r="V10" s="75">
        <v>1.121</v>
      </c>
      <c r="W10" s="75">
        <v>1.2130000000000001</v>
      </c>
      <c r="X10" s="75">
        <v>1.4750000000000001</v>
      </c>
      <c r="Y10" s="75">
        <v>2.1520000000000001</v>
      </c>
      <c r="Z10" s="75"/>
      <c r="AA10" s="75"/>
      <c r="AC10" s="112"/>
      <c r="AD10" s="81" t="s">
        <v>62</v>
      </c>
      <c r="AE10" s="75">
        <v>0.50600000000000001</v>
      </c>
      <c r="AF10" s="75">
        <v>0.47899999999999998</v>
      </c>
      <c r="AG10" s="75">
        <v>0.84299999999999997</v>
      </c>
      <c r="AH10" s="75">
        <v>1.3</v>
      </c>
      <c r="AI10" s="75">
        <v>1.57</v>
      </c>
      <c r="AJ10" s="75">
        <v>1.8819999999999999</v>
      </c>
      <c r="AK10" s="75">
        <v>1.8009999999999999</v>
      </c>
      <c r="AL10" s="75">
        <v>1.8480000000000001</v>
      </c>
      <c r="AM10" s="75"/>
      <c r="AN10" s="75"/>
    </row>
    <row r="11" spans="2:41" x14ac:dyDescent="0.25">
      <c r="C11" s="112"/>
      <c r="D11" s="81"/>
      <c r="E11" s="75"/>
      <c r="F11" s="75"/>
      <c r="G11" s="75"/>
      <c r="H11" s="75"/>
      <c r="I11" s="75"/>
      <c r="J11" s="75"/>
      <c r="K11" s="75"/>
      <c r="L11" s="75"/>
      <c r="M11" s="75"/>
      <c r="N11" s="75"/>
      <c r="P11" s="112"/>
      <c r="Q11" s="81"/>
      <c r="R11" s="75"/>
      <c r="S11" s="75"/>
      <c r="T11" s="75"/>
      <c r="U11" s="75"/>
      <c r="V11" s="75"/>
      <c r="W11" s="75"/>
      <c r="X11" s="75"/>
      <c r="Y11" s="75"/>
      <c r="Z11" s="75"/>
      <c r="AA11" s="75"/>
      <c r="AC11" s="112"/>
      <c r="AD11" s="81"/>
      <c r="AE11" s="75"/>
      <c r="AF11" s="75"/>
      <c r="AG11" s="75"/>
      <c r="AH11" s="75"/>
      <c r="AI11" s="75"/>
      <c r="AJ11" s="75"/>
      <c r="AK11" s="75"/>
      <c r="AL11" s="75"/>
      <c r="AM11" s="75"/>
      <c r="AN11" s="75"/>
    </row>
    <row r="12" spans="2:41" x14ac:dyDescent="0.25">
      <c r="C12" s="112"/>
      <c r="D12" s="81" t="s">
        <v>63</v>
      </c>
      <c r="E12" s="75">
        <v>0.28999999999999998</v>
      </c>
      <c r="F12" s="75">
        <v>0.28999999999999998</v>
      </c>
      <c r="G12" s="75">
        <v>0.28999999999999998</v>
      </c>
      <c r="H12" s="75">
        <v>0.28999999999999998</v>
      </c>
      <c r="I12" s="75">
        <v>0.28999999999999998</v>
      </c>
      <c r="J12" s="75">
        <v>0.28999999999999998</v>
      </c>
      <c r="K12" s="75">
        <v>0.28999999999999998</v>
      </c>
      <c r="L12" s="75">
        <v>0.28999999999999998</v>
      </c>
      <c r="M12" s="75">
        <v>0.28999999999999998</v>
      </c>
      <c r="N12" s="75">
        <v>0.28999999999999998</v>
      </c>
      <c r="P12" s="112"/>
      <c r="Q12" s="81" t="s">
        <v>63</v>
      </c>
      <c r="R12" s="75">
        <v>0.26</v>
      </c>
      <c r="S12" s="75">
        <v>0.26</v>
      </c>
      <c r="T12" s="75">
        <v>0.26</v>
      </c>
      <c r="U12" s="75">
        <v>0.26</v>
      </c>
      <c r="V12" s="75">
        <v>0.26</v>
      </c>
      <c r="W12" s="75">
        <v>0.26</v>
      </c>
      <c r="X12" s="75">
        <v>0.26</v>
      </c>
      <c r="Y12" s="75">
        <v>0.26</v>
      </c>
      <c r="Z12" s="75">
        <v>0.26</v>
      </c>
      <c r="AA12" s="75">
        <v>0.26</v>
      </c>
      <c r="AC12" s="112"/>
      <c r="AD12" s="81" t="s">
        <v>63</v>
      </c>
      <c r="AE12" s="75">
        <v>0.27</v>
      </c>
      <c r="AF12" s="75">
        <v>0.27</v>
      </c>
      <c r="AG12" s="75">
        <v>0.27</v>
      </c>
      <c r="AH12" s="75">
        <v>0.27</v>
      </c>
      <c r="AI12" s="75">
        <v>0.27</v>
      </c>
      <c r="AJ12" s="75">
        <v>0.27</v>
      </c>
      <c r="AK12" s="75">
        <v>0.27</v>
      </c>
      <c r="AL12" s="75">
        <v>0.27</v>
      </c>
      <c r="AM12" s="75">
        <v>0.27</v>
      </c>
      <c r="AN12" s="75">
        <v>0.27</v>
      </c>
      <c r="AO12" s="67"/>
    </row>
    <row r="13" spans="2:41" x14ac:dyDescent="0.25">
      <c r="C13" s="112"/>
      <c r="D13" s="81" t="s">
        <v>64</v>
      </c>
      <c r="E13" s="82">
        <f>E7-E12</f>
        <v>9.4000000000000028E-2</v>
      </c>
      <c r="F13" s="82">
        <f t="shared" ref="F13:N13" si="0">F7-F12</f>
        <v>2.0000000000000018E-2</v>
      </c>
      <c r="G13" s="82">
        <f t="shared" si="0"/>
        <v>7.7000000000000013E-2</v>
      </c>
      <c r="H13" s="82">
        <f t="shared" si="0"/>
        <v>0.21000000000000002</v>
      </c>
      <c r="I13" s="82">
        <f t="shared" si="0"/>
        <v>7.8000000000000014E-2</v>
      </c>
      <c r="J13" s="82">
        <f t="shared" si="0"/>
        <v>0.29299999999999998</v>
      </c>
      <c r="K13" s="82">
        <f t="shared" si="0"/>
        <v>0.90599999999999992</v>
      </c>
      <c r="L13" s="82">
        <f t="shared" si="0"/>
        <v>0.57299999999999995</v>
      </c>
      <c r="M13" s="82">
        <f t="shared" si="0"/>
        <v>1.7279999999999998</v>
      </c>
      <c r="N13" s="82">
        <f t="shared" si="0"/>
        <v>1.601</v>
      </c>
      <c r="P13" s="112"/>
      <c r="Q13" s="81" t="s">
        <v>64</v>
      </c>
      <c r="R13" s="82">
        <f>R7-R12</f>
        <v>7.0000000000000007E-2</v>
      </c>
      <c r="S13" s="82">
        <f t="shared" ref="S13:AA13" si="1">S7-S12</f>
        <v>7.8000000000000014E-2</v>
      </c>
      <c r="T13" s="82">
        <f t="shared" si="1"/>
        <v>6.4000000000000001E-2</v>
      </c>
      <c r="U13" s="82">
        <f t="shared" si="1"/>
        <v>4.8999999999999988E-2</v>
      </c>
      <c r="V13" s="82">
        <f t="shared" si="1"/>
        <v>0.22699999999999998</v>
      </c>
      <c r="W13" s="82">
        <f t="shared" si="1"/>
        <v>0.18099999999999999</v>
      </c>
      <c r="X13" s="82">
        <f t="shared" si="1"/>
        <v>1.143</v>
      </c>
      <c r="Y13" s="82">
        <f t="shared" si="1"/>
        <v>1.35</v>
      </c>
      <c r="Z13" s="82">
        <f t="shared" si="1"/>
        <v>2.2709999999999999</v>
      </c>
      <c r="AA13" s="82">
        <f t="shared" si="1"/>
        <v>2.2510000000000003</v>
      </c>
      <c r="AC13" s="112"/>
      <c r="AD13" s="81" t="s">
        <v>64</v>
      </c>
      <c r="AE13" s="82">
        <f>AE7-AE12</f>
        <v>0.186</v>
      </c>
      <c r="AF13" s="82">
        <f t="shared" ref="AF13:AN13" si="2">AF7-AF12</f>
        <v>0.32099999999999995</v>
      </c>
      <c r="AG13" s="82">
        <f t="shared" si="2"/>
        <v>0.57899999999999996</v>
      </c>
      <c r="AH13" s="82">
        <f t="shared" si="2"/>
        <v>0.61099999999999999</v>
      </c>
      <c r="AI13" s="82">
        <f t="shared" si="2"/>
        <v>0.99099999999999988</v>
      </c>
      <c r="AJ13" s="82">
        <f t="shared" si="2"/>
        <v>0.89700000000000002</v>
      </c>
      <c r="AK13" s="82">
        <f t="shared" si="2"/>
        <v>2.1659999999999999</v>
      </c>
      <c r="AL13" s="82">
        <f t="shared" si="2"/>
        <v>1.3839999999999999</v>
      </c>
      <c r="AM13" s="82">
        <f t="shared" si="2"/>
        <v>1.8980000000000001</v>
      </c>
      <c r="AN13" s="82">
        <f t="shared" si="2"/>
        <v>2.13</v>
      </c>
      <c r="AO13" s="67"/>
    </row>
    <row r="14" spans="2:41" x14ac:dyDescent="0.25">
      <c r="C14" s="112"/>
      <c r="D14" s="81" t="s">
        <v>65</v>
      </c>
      <c r="E14" s="82">
        <f>E8-E12</f>
        <v>2.0000000000000018E-2</v>
      </c>
      <c r="F14" s="82">
        <f t="shared" ref="F14:N14" si="3">F8-F12</f>
        <v>0.06</v>
      </c>
      <c r="G14" s="82">
        <f t="shared" si="3"/>
        <v>8.6000000000000021E-2</v>
      </c>
      <c r="H14" s="82">
        <f t="shared" si="3"/>
        <v>6.7000000000000004E-2</v>
      </c>
      <c r="I14" s="82">
        <f t="shared" si="3"/>
        <v>0.47800000000000004</v>
      </c>
      <c r="J14" s="82">
        <f t="shared" si="3"/>
        <v>0.27599999999999997</v>
      </c>
      <c r="K14" s="82">
        <f t="shared" si="3"/>
        <v>0.59600000000000009</v>
      </c>
      <c r="L14" s="82">
        <f t="shared" si="3"/>
        <v>0.68500000000000005</v>
      </c>
      <c r="M14" s="82">
        <f t="shared" si="3"/>
        <v>1.9979999999999998</v>
      </c>
      <c r="N14" s="82">
        <f t="shared" si="3"/>
        <v>1.6519999999999999</v>
      </c>
      <c r="P14" s="112"/>
      <c r="Q14" s="81" t="s">
        <v>65</v>
      </c>
      <c r="R14" s="82">
        <f>R8-R12</f>
        <v>6.6000000000000003E-2</v>
      </c>
      <c r="S14" s="82">
        <f t="shared" ref="S14:AA14" si="4">S8-S12</f>
        <v>9.7999999999999976E-2</v>
      </c>
      <c r="T14" s="82">
        <f t="shared" si="4"/>
        <v>6.4000000000000001E-2</v>
      </c>
      <c r="U14" s="82">
        <f t="shared" si="4"/>
        <v>6.4000000000000001E-2</v>
      </c>
      <c r="V14" s="82">
        <f t="shared" si="4"/>
        <v>0.44999999999999996</v>
      </c>
      <c r="W14" s="82">
        <f t="shared" si="4"/>
        <v>0.49299999999999999</v>
      </c>
      <c r="X14" s="82">
        <f t="shared" si="4"/>
        <v>1.5609999999999999</v>
      </c>
      <c r="Y14" s="82">
        <f t="shared" si="4"/>
        <v>1.4690000000000001</v>
      </c>
      <c r="Z14" s="82">
        <f t="shared" si="4"/>
        <v>2.1980000000000004</v>
      </c>
      <c r="AA14" s="82">
        <f t="shared" si="4"/>
        <v>2.1820000000000004</v>
      </c>
      <c r="AC14" s="112"/>
      <c r="AD14" s="81" t="s">
        <v>65</v>
      </c>
      <c r="AE14" s="88">
        <f>AE8-AE12</f>
        <v>0.185</v>
      </c>
      <c r="AF14" s="88">
        <f t="shared" ref="AF14:AN14" si="5">AF8-AF12</f>
        <v>0.14899999999999997</v>
      </c>
      <c r="AG14" s="88">
        <f>AG8-AG12</f>
        <v>0.14299999999999996</v>
      </c>
      <c r="AH14" s="88">
        <f t="shared" si="5"/>
        <v>0.246</v>
      </c>
      <c r="AI14" s="88">
        <f t="shared" si="5"/>
        <v>0.87799999999999989</v>
      </c>
      <c r="AJ14" s="88">
        <f t="shared" si="5"/>
        <v>0.99099999999999988</v>
      </c>
      <c r="AK14" s="88">
        <f t="shared" si="5"/>
        <v>1.8250000000000002</v>
      </c>
      <c r="AL14" s="88">
        <f t="shared" si="5"/>
        <v>2.0739999999999998</v>
      </c>
      <c r="AM14" s="88">
        <f t="shared" si="5"/>
        <v>1.9460000000000002</v>
      </c>
      <c r="AN14" s="88">
        <f t="shared" si="5"/>
        <v>1.984</v>
      </c>
      <c r="AO14" s="67"/>
    </row>
    <row r="15" spans="2:41" x14ac:dyDescent="0.25">
      <c r="C15" s="112"/>
      <c r="D15" s="81" t="s">
        <v>66</v>
      </c>
      <c r="E15" s="82">
        <f>E9-E12</f>
        <v>7.0000000000000007E-2</v>
      </c>
      <c r="F15" s="82">
        <f t="shared" ref="F15:L15" si="6">F9-F12</f>
        <v>5.6999999999999995E-2</v>
      </c>
      <c r="G15" s="82">
        <f t="shared" si="6"/>
        <v>6.9000000000000006E-2</v>
      </c>
      <c r="H15" s="82">
        <f t="shared" si="6"/>
        <v>5.7999999999999996E-2</v>
      </c>
      <c r="I15" s="82">
        <f t="shared" si="6"/>
        <v>0.45300000000000001</v>
      </c>
      <c r="J15" s="82">
        <f t="shared" si="6"/>
        <v>0.33100000000000002</v>
      </c>
      <c r="K15" s="82">
        <f t="shared" si="6"/>
        <v>1.157</v>
      </c>
      <c r="L15" s="82">
        <f t="shared" si="6"/>
        <v>1.383</v>
      </c>
      <c r="M15" s="82"/>
      <c r="N15" s="82"/>
      <c r="P15" s="112"/>
      <c r="Q15" s="81" t="s">
        <v>66</v>
      </c>
      <c r="R15" s="82">
        <f>R9-R12</f>
        <v>6.3E-2</v>
      </c>
      <c r="S15" s="82">
        <f t="shared" ref="S15:Y15" si="7">S9-S12</f>
        <v>6.9000000000000006E-2</v>
      </c>
      <c r="T15" s="82">
        <f t="shared" si="7"/>
        <v>0.17499999999999999</v>
      </c>
      <c r="U15" s="82">
        <f t="shared" si="7"/>
        <v>8.3999999999999964E-2</v>
      </c>
      <c r="V15" s="82">
        <f t="shared" si="7"/>
        <v>0.79499999999999993</v>
      </c>
      <c r="W15" s="82">
        <f t="shared" si="7"/>
        <v>0.67</v>
      </c>
      <c r="X15" s="82">
        <f t="shared" si="7"/>
        <v>1.512</v>
      </c>
      <c r="Y15" s="82">
        <f t="shared" si="7"/>
        <v>1.722</v>
      </c>
      <c r="Z15" s="82"/>
      <c r="AA15" s="82"/>
      <c r="AC15" s="112"/>
      <c r="AD15" s="81" t="s">
        <v>66</v>
      </c>
      <c r="AE15" s="82">
        <f>AE9-AE12</f>
        <v>0.44299999999999995</v>
      </c>
      <c r="AF15" s="82">
        <f t="shared" ref="AF15:AL15" si="8">AF9-AF12</f>
        <v>0.20099999999999996</v>
      </c>
      <c r="AG15" s="82">
        <f t="shared" si="8"/>
        <v>0.70799999999999996</v>
      </c>
      <c r="AH15" s="82">
        <f t="shared" si="8"/>
        <v>0.95900000000000007</v>
      </c>
      <c r="AI15" s="82">
        <f t="shared" si="8"/>
        <v>1.5980000000000001</v>
      </c>
      <c r="AJ15" s="82">
        <f t="shared" si="8"/>
        <v>1.29</v>
      </c>
      <c r="AK15" s="82">
        <f t="shared" si="8"/>
        <v>1.69</v>
      </c>
      <c r="AL15" s="82">
        <f t="shared" si="8"/>
        <v>1.8490000000000002</v>
      </c>
      <c r="AM15" s="82"/>
      <c r="AN15" s="82"/>
      <c r="AO15" s="67"/>
    </row>
    <row r="16" spans="2:41" x14ac:dyDescent="0.25">
      <c r="C16" s="112"/>
      <c r="D16" s="81" t="s">
        <v>67</v>
      </c>
      <c r="E16" s="82">
        <f>E10-E12</f>
        <v>4.500000000000004E-2</v>
      </c>
      <c r="F16" s="82">
        <f t="shared" ref="F16:L16" si="9">F10-F12</f>
        <v>7.0000000000000007E-2</v>
      </c>
      <c r="G16" s="82">
        <f t="shared" si="9"/>
        <v>6.4000000000000001E-2</v>
      </c>
      <c r="H16" s="82">
        <f t="shared" si="9"/>
        <v>0.13500000000000001</v>
      </c>
      <c r="I16" s="82">
        <f t="shared" si="9"/>
        <v>0.47300000000000003</v>
      </c>
      <c r="J16" s="82">
        <f t="shared" si="9"/>
        <v>0.56699999999999995</v>
      </c>
      <c r="K16" s="82">
        <f t="shared" si="9"/>
        <v>1.3379999999999999</v>
      </c>
      <c r="L16" s="82">
        <f t="shared" si="9"/>
        <v>1.1950000000000001</v>
      </c>
      <c r="M16" s="82"/>
      <c r="N16" s="82"/>
      <c r="P16" s="112"/>
      <c r="Q16" s="81" t="s">
        <v>67</v>
      </c>
      <c r="R16" s="82">
        <f>R10-R12</f>
        <v>0.129</v>
      </c>
      <c r="S16" s="82">
        <f t="shared" ref="S16:Y16" si="10">S10-S12</f>
        <v>0.11899999999999999</v>
      </c>
      <c r="T16" s="82">
        <f t="shared" si="10"/>
        <v>0.47199999999999998</v>
      </c>
      <c r="U16" s="82">
        <f t="shared" si="10"/>
        <v>0.43199999999999994</v>
      </c>
      <c r="V16" s="82">
        <f t="shared" si="10"/>
        <v>0.86099999999999999</v>
      </c>
      <c r="W16" s="82">
        <f t="shared" si="10"/>
        <v>0.95300000000000007</v>
      </c>
      <c r="X16" s="82">
        <f t="shared" si="10"/>
        <v>1.2150000000000001</v>
      </c>
      <c r="Y16" s="82">
        <f t="shared" si="10"/>
        <v>1.8920000000000001</v>
      </c>
      <c r="Z16" s="82"/>
      <c r="AA16" s="82"/>
      <c r="AC16" s="112"/>
      <c r="AD16" s="81" t="s">
        <v>67</v>
      </c>
      <c r="AE16" s="82">
        <f>AE10-AE12</f>
        <v>0.23599999999999999</v>
      </c>
      <c r="AF16" s="82">
        <f t="shared" ref="AF16:AL16" si="11">AF10-AF12</f>
        <v>0.20899999999999996</v>
      </c>
      <c r="AG16" s="82">
        <f t="shared" si="11"/>
        <v>0.57299999999999995</v>
      </c>
      <c r="AH16" s="82">
        <f t="shared" si="11"/>
        <v>1.03</v>
      </c>
      <c r="AI16" s="82">
        <f t="shared" si="11"/>
        <v>1.3</v>
      </c>
      <c r="AJ16" s="82">
        <f t="shared" si="11"/>
        <v>1.6119999999999999</v>
      </c>
      <c r="AK16" s="82">
        <f t="shared" si="11"/>
        <v>1.5309999999999999</v>
      </c>
      <c r="AL16" s="82">
        <f t="shared" si="11"/>
        <v>1.5780000000000001</v>
      </c>
      <c r="AM16" s="82"/>
      <c r="AN16" s="82"/>
      <c r="AO16" s="67"/>
    </row>
    <row r="17" spans="3:41" x14ac:dyDescent="0.25">
      <c r="D17" s="83"/>
      <c r="E17" s="67"/>
      <c r="F17" s="67"/>
      <c r="G17" s="67"/>
      <c r="H17" s="67"/>
      <c r="I17" s="67"/>
      <c r="J17" s="67"/>
      <c r="K17" s="67"/>
      <c r="L17" s="67"/>
      <c r="M17" s="67"/>
      <c r="N17" s="67"/>
      <c r="Q17" s="85"/>
      <c r="R17" s="86"/>
      <c r="S17" s="86"/>
      <c r="T17" s="86"/>
      <c r="U17" s="86"/>
      <c r="V17" s="86"/>
      <c r="W17" s="86"/>
      <c r="X17" s="86"/>
      <c r="Y17" s="86"/>
      <c r="Z17" s="86"/>
      <c r="AA17" s="86"/>
      <c r="AD17" s="89"/>
      <c r="AE17" s="78"/>
      <c r="AF17" s="78"/>
      <c r="AG17" s="78"/>
      <c r="AH17" s="78"/>
      <c r="AI17" s="78"/>
      <c r="AJ17" s="78"/>
      <c r="AK17" s="78"/>
      <c r="AL17" s="78"/>
      <c r="AM17" s="78"/>
      <c r="AN17" s="78"/>
    </row>
    <row r="18" spans="3:41" x14ac:dyDescent="0.25">
      <c r="C18" s="5" t="s">
        <v>38</v>
      </c>
      <c r="D18" s="71" t="s">
        <v>54</v>
      </c>
      <c r="E18" s="97" t="s">
        <v>55</v>
      </c>
      <c r="F18" s="97"/>
      <c r="G18" s="97"/>
      <c r="H18" s="97"/>
      <c r="I18" s="97"/>
      <c r="J18" s="97"/>
      <c r="K18" s="97"/>
      <c r="L18" s="97"/>
      <c r="M18" s="97"/>
      <c r="N18" s="97"/>
    </row>
    <row r="19" spans="3:41" x14ac:dyDescent="0.25">
      <c r="D19" s="57" t="s">
        <v>56</v>
      </c>
      <c r="E19" s="81">
        <v>100</v>
      </c>
      <c r="F19" s="81">
        <v>100</v>
      </c>
      <c r="G19" s="81">
        <v>50</v>
      </c>
      <c r="H19" s="81">
        <v>50</v>
      </c>
      <c r="I19" s="81">
        <v>25</v>
      </c>
      <c r="J19" s="81">
        <v>25</v>
      </c>
      <c r="K19" s="81">
        <v>10</v>
      </c>
      <c r="L19" s="81">
        <v>10</v>
      </c>
      <c r="M19" s="81" t="s">
        <v>68</v>
      </c>
      <c r="N19" s="81" t="s">
        <v>1</v>
      </c>
    </row>
    <row r="20" spans="3:41" x14ac:dyDescent="0.25">
      <c r="C20" s="112" t="s">
        <v>58</v>
      </c>
      <c r="D20" s="81" t="s">
        <v>59</v>
      </c>
      <c r="E20" s="75">
        <v>0.39</v>
      </c>
      <c r="F20" s="75">
        <v>0.44</v>
      </c>
      <c r="G20" s="75">
        <v>0.36599999999999999</v>
      </c>
      <c r="H20" s="75">
        <v>0.40500000000000003</v>
      </c>
      <c r="I20" s="75">
        <v>0.36799999999999999</v>
      </c>
      <c r="J20" s="75">
        <v>0.41699999999999998</v>
      </c>
      <c r="K20" s="75">
        <v>2.1</v>
      </c>
      <c r="L20" s="75">
        <v>1.052</v>
      </c>
      <c r="M20" s="75">
        <v>2.8940000000000001</v>
      </c>
      <c r="N20" s="75">
        <v>2.7</v>
      </c>
      <c r="P20" s="5" t="s">
        <v>38</v>
      </c>
      <c r="Q20" s="92" t="s">
        <v>71</v>
      </c>
      <c r="R20" s="97" t="s">
        <v>55</v>
      </c>
      <c r="S20" s="97"/>
      <c r="T20" s="97"/>
      <c r="U20" s="97"/>
      <c r="V20" s="97"/>
      <c r="W20" s="97"/>
      <c r="X20" s="97"/>
      <c r="Y20" s="97"/>
      <c r="Z20" s="97"/>
      <c r="AA20" s="97"/>
    </row>
    <row r="21" spans="3:41" ht="15" customHeight="1" x14ac:dyDescent="0.25">
      <c r="C21" s="112"/>
      <c r="D21" s="81" t="s">
        <v>60</v>
      </c>
      <c r="E21" s="75">
        <v>0.38300000000000001</v>
      </c>
      <c r="F21" s="75">
        <v>0.373</v>
      </c>
      <c r="G21" s="75">
        <v>0.35799999999999998</v>
      </c>
      <c r="H21" s="75">
        <v>0.36799999999999999</v>
      </c>
      <c r="I21" s="75">
        <v>0.5</v>
      </c>
      <c r="J21" s="75">
        <v>0.92400000000000004</v>
      </c>
      <c r="K21" s="75">
        <v>1.395</v>
      </c>
      <c r="L21" s="75">
        <v>2.0369999999999999</v>
      </c>
      <c r="M21" s="75">
        <v>2.5649999999999999</v>
      </c>
      <c r="N21" s="75">
        <v>2.3380000000000001</v>
      </c>
      <c r="Q21" s="29" t="s">
        <v>56</v>
      </c>
      <c r="R21" s="81">
        <v>100</v>
      </c>
      <c r="S21" s="81">
        <v>100</v>
      </c>
      <c r="T21" s="81">
        <v>50</v>
      </c>
      <c r="U21" s="81">
        <v>50</v>
      </c>
      <c r="V21" s="81">
        <v>25</v>
      </c>
      <c r="W21" s="81">
        <v>25</v>
      </c>
      <c r="X21" s="81">
        <v>10</v>
      </c>
      <c r="Y21" s="81">
        <v>10</v>
      </c>
      <c r="Z21" s="81" t="s">
        <v>68</v>
      </c>
      <c r="AA21" s="81" t="s">
        <v>1</v>
      </c>
    </row>
    <row r="22" spans="3:41" x14ac:dyDescent="0.25">
      <c r="C22" s="112"/>
      <c r="D22" s="81" t="s">
        <v>61</v>
      </c>
      <c r="E22" s="75">
        <v>0.36199999999999999</v>
      </c>
      <c r="F22" s="75">
        <v>0.36399999999999999</v>
      </c>
      <c r="G22" s="75">
        <v>0.39500000000000002</v>
      </c>
      <c r="H22" s="75">
        <v>0.36599999999999999</v>
      </c>
      <c r="I22" s="75">
        <v>1.262</v>
      </c>
      <c r="J22" s="75">
        <v>1.216</v>
      </c>
      <c r="K22" s="75">
        <v>2.3109999999999999</v>
      </c>
      <c r="L22" s="75">
        <v>2.512</v>
      </c>
      <c r="M22" s="75"/>
      <c r="N22" s="75"/>
      <c r="P22" s="112" t="s">
        <v>58</v>
      </c>
      <c r="Q22" s="81" t="s">
        <v>59</v>
      </c>
      <c r="R22" s="75">
        <v>0.314</v>
      </c>
      <c r="S22" s="75">
        <v>0.29299999999999998</v>
      </c>
      <c r="T22" s="75">
        <v>0.27800000000000002</v>
      </c>
      <c r="U22" s="75">
        <v>0.25800000000000001</v>
      </c>
      <c r="V22" s="75">
        <v>0.41399999999999998</v>
      </c>
      <c r="W22" s="75">
        <v>0.32700000000000001</v>
      </c>
      <c r="X22" s="75">
        <v>0.68899999999999995</v>
      </c>
      <c r="Y22" s="75">
        <v>0.81899999999999995</v>
      </c>
      <c r="Z22" s="75">
        <v>1.1870000000000001</v>
      </c>
      <c r="AA22" s="75">
        <v>1.21</v>
      </c>
      <c r="AC22" s="5" t="s">
        <v>38</v>
      </c>
      <c r="AD22" s="93" t="s">
        <v>73</v>
      </c>
      <c r="AE22" s="97" t="s">
        <v>55</v>
      </c>
      <c r="AF22" s="97"/>
      <c r="AG22" s="97"/>
      <c r="AH22" s="97"/>
      <c r="AI22" s="97"/>
      <c r="AJ22" s="97"/>
      <c r="AK22" s="97"/>
      <c r="AL22" s="97"/>
      <c r="AM22" s="97"/>
      <c r="AN22" s="97"/>
    </row>
    <row r="23" spans="3:41" x14ac:dyDescent="0.25">
      <c r="C23" s="112"/>
      <c r="D23" s="81" t="s">
        <v>62</v>
      </c>
      <c r="E23" s="75">
        <v>0.33100000000000002</v>
      </c>
      <c r="F23" s="75">
        <v>0.29399999999999998</v>
      </c>
      <c r="G23" s="75">
        <v>0.308</v>
      </c>
      <c r="H23" s="75">
        <v>0.28599999999999998</v>
      </c>
      <c r="I23" s="75">
        <v>0.70899999999999996</v>
      </c>
      <c r="J23" s="75">
        <v>0.71199999999999997</v>
      </c>
      <c r="K23" s="75">
        <v>1.379</v>
      </c>
      <c r="L23" s="75">
        <v>1.6919999999999999</v>
      </c>
      <c r="M23" s="75"/>
      <c r="N23" s="75"/>
      <c r="P23" s="112"/>
      <c r="Q23" s="81" t="s">
        <v>60</v>
      </c>
      <c r="R23" s="75">
        <v>0.371</v>
      </c>
      <c r="S23" s="75">
        <v>0.28699999999999998</v>
      </c>
      <c r="T23" s="75">
        <v>0.41599999999999998</v>
      </c>
      <c r="U23" s="75">
        <v>0.28699999999999998</v>
      </c>
      <c r="V23" s="75">
        <v>0.68400000000000005</v>
      </c>
      <c r="W23" s="75">
        <v>0.378</v>
      </c>
      <c r="X23" s="75">
        <v>0.77</v>
      </c>
      <c r="Y23" s="75">
        <v>0.95099999999999996</v>
      </c>
      <c r="Z23" s="75">
        <v>0.95099999999999996</v>
      </c>
      <c r="AA23" s="75">
        <v>0.99299999999999999</v>
      </c>
      <c r="AD23" s="29" t="s">
        <v>56</v>
      </c>
      <c r="AE23" s="81">
        <v>100</v>
      </c>
      <c r="AF23" s="81">
        <v>100</v>
      </c>
      <c r="AG23" s="81">
        <v>50</v>
      </c>
      <c r="AH23" s="81">
        <v>50</v>
      </c>
      <c r="AI23" s="81">
        <v>25</v>
      </c>
      <c r="AJ23" s="81">
        <v>25</v>
      </c>
      <c r="AK23" s="81">
        <v>10</v>
      </c>
      <c r="AL23" s="81">
        <v>10</v>
      </c>
      <c r="AM23" s="81" t="s">
        <v>68</v>
      </c>
      <c r="AN23" s="81" t="s">
        <v>1</v>
      </c>
    </row>
    <row r="24" spans="3:41" x14ac:dyDescent="0.25">
      <c r="C24" s="112"/>
      <c r="D24" s="84"/>
      <c r="E24" s="75"/>
      <c r="F24" s="75"/>
      <c r="G24" s="75"/>
      <c r="H24" s="75"/>
      <c r="I24" s="75"/>
      <c r="J24" s="75"/>
      <c r="K24" s="75"/>
      <c r="L24" s="75"/>
      <c r="M24" s="75"/>
      <c r="N24" s="75"/>
      <c r="P24" s="112"/>
      <c r="Q24" s="81" t="s">
        <v>61</v>
      </c>
      <c r="R24" s="75">
        <v>0.28299999999999997</v>
      </c>
      <c r="S24" s="75">
        <v>0.33100000000000002</v>
      </c>
      <c r="T24" s="75">
        <v>0.30499999999999999</v>
      </c>
      <c r="U24" s="75">
        <v>0.32600000000000001</v>
      </c>
      <c r="V24" s="75">
        <v>0.59899999999999998</v>
      </c>
      <c r="W24" s="75">
        <v>0.43</v>
      </c>
      <c r="X24" s="75">
        <v>0.86099999999999999</v>
      </c>
      <c r="Y24" s="75">
        <v>0.92</v>
      </c>
      <c r="Z24" s="75"/>
      <c r="AA24" s="75"/>
      <c r="AC24" s="112" t="s">
        <v>58</v>
      </c>
      <c r="AD24" s="81" t="s">
        <v>59</v>
      </c>
      <c r="AE24" s="75">
        <v>0.39</v>
      </c>
      <c r="AF24" s="75">
        <v>0.4</v>
      </c>
      <c r="AG24" s="75">
        <v>0.64200000000000002</v>
      </c>
      <c r="AH24" s="75">
        <v>0.72199999999999998</v>
      </c>
      <c r="AI24" s="75">
        <v>0.86899999999999999</v>
      </c>
      <c r="AJ24" s="75">
        <v>0.94699999999999995</v>
      </c>
      <c r="AK24" s="75">
        <v>0.96599999999999997</v>
      </c>
      <c r="AL24" s="75">
        <v>1.159</v>
      </c>
      <c r="AM24" s="75">
        <v>1.4</v>
      </c>
      <c r="AN24" s="75">
        <v>1.21</v>
      </c>
    </row>
    <row r="25" spans="3:41" x14ac:dyDescent="0.25">
      <c r="C25" s="112"/>
      <c r="D25" s="81" t="s">
        <v>63</v>
      </c>
      <c r="E25" s="75">
        <v>0.28000000000000003</v>
      </c>
      <c r="F25" s="75">
        <v>0.28000000000000003</v>
      </c>
      <c r="G25" s="75">
        <v>0.28000000000000003</v>
      </c>
      <c r="H25" s="75">
        <v>0.28000000000000003</v>
      </c>
      <c r="I25" s="75">
        <v>0.28000000000000003</v>
      </c>
      <c r="J25" s="75">
        <v>0.28000000000000003</v>
      </c>
      <c r="K25" s="75">
        <v>0.28000000000000003</v>
      </c>
      <c r="L25" s="75">
        <v>0.28000000000000003</v>
      </c>
      <c r="M25" s="75">
        <v>0.28000000000000003</v>
      </c>
      <c r="N25" s="75">
        <v>0.28000000000000003</v>
      </c>
      <c r="P25" s="112"/>
      <c r="Q25" s="81" t="s">
        <v>62</v>
      </c>
      <c r="R25" s="75">
        <v>0.312</v>
      </c>
      <c r="S25" s="75">
        <v>0.39500000000000002</v>
      </c>
      <c r="T25" s="75">
        <v>0.34399999999999997</v>
      </c>
      <c r="U25" s="75">
        <v>0.23</v>
      </c>
      <c r="V25" s="75">
        <v>0.32600000000000001</v>
      </c>
      <c r="W25" s="75">
        <v>0.44400000000000001</v>
      </c>
      <c r="X25" s="75">
        <v>0.79900000000000004</v>
      </c>
      <c r="Y25" s="75">
        <v>0.67400000000000004</v>
      </c>
      <c r="Z25" s="75"/>
      <c r="AA25" s="75"/>
      <c r="AC25" s="112"/>
      <c r="AD25" s="81" t="s">
        <v>60</v>
      </c>
      <c r="AE25" s="75">
        <v>0.36799999999999999</v>
      </c>
      <c r="AF25" s="75">
        <v>0.36599999999999999</v>
      </c>
      <c r="AG25" s="75">
        <v>0.52900000000000003</v>
      </c>
      <c r="AH25" s="75">
        <v>0.45500000000000002</v>
      </c>
      <c r="AI25" s="75">
        <v>0.95099999999999996</v>
      </c>
      <c r="AJ25" s="75">
        <v>1.212</v>
      </c>
      <c r="AK25" s="75">
        <v>0.76200000000000001</v>
      </c>
      <c r="AL25" s="75">
        <v>0.75700000000000001</v>
      </c>
      <c r="AM25" s="75">
        <v>1</v>
      </c>
      <c r="AN25" s="75">
        <v>1.1859999999999999</v>
      </c>
    </row>
    <row r="26" spans="3:41" x14ac:dyDescent="0.25">
      <c r="C26" s="112"/>
      <c r="D26" s="81" t="s">
        <v>64</v>
      </c>
      <c r="E26" s="82">
        <f>E20-E25</f>
        <v>0.10999999999999999</v>
      </c>
      <c r="F26" s="82">
        <f t="shared" ref="F26:N26" si="12">F20-F25</f>
        <v>0.15999999999999998</v>
      </c>
      <c r="G26" s="82">
        <f t="shared" si="12"/>
        <v>8.5999999999999965E-2</v>
      </c>
      <c r="H26" s="82">
        <f t="shared" si="12"/>
        <v>0.125</v>
      </c>
      <c r="I26" s="82">
        <f t="shared" si="12"/>
        <v>8.7999999999999967E-2</v>
      </c>
      <c r="J26" s="82">
        <f t="shared" si="12"/>
        <v>0.13699999999999996</v>
      </c>
      <c r="K26" s="82">
        <f t="shared" si="12"/>
        <v>1.82</v>
      </c>
      <c r="L26" s="82">
        <f t="shared" si="12"/>
        <v>0.77200000000000002</v>
      </c>
      <c r="M26" s="82">
        <f t="shared" si="12"/>
        <v>2.6139999999999999</v>
      </c>
      <c r="N26" s="82">
        <f t="shared" si="12"/>
        <v>2.42</v>
      </c>
      <c r="P26" s="112"/>
      <c r="Q26" s="81"/>
      <c r="R26" s="75"/>
      <c r="S26" s="75"/>
      <c r="T26" s="75"/>
      <c r="U26" s="75"/>
      <c r="V26" s="75"/>
      <c r="W26" s="75"/>
      <c r="X26" s="75"/>
      <c r="Y26" s="75"/>
      <c r="Z26" s="75"/>
      <c r="AA26" s="75"/>
      <c r="AC26" s="112"/>
      <c r="AD26" s="81" t="s">
        <v>61</v>
      </c>
      <c r="AE26" s="75">
        <v>0.34899999999999998</v>
      </c>
      <c r="AF26" s="75">
        <v>0.38900000000000001</v>
      </c>
      <c r="AG26" s="75">
        <v>0.86699999999999999</v>
      </c>
      <c r="AH26" s="75">
        <v>0.67300000000000004</v>
      </c>
      <c r="AI26" s="75">
        <v>0.875</v>
      </c>
      <c r="AJ26" s="75">
        <v>0.91100000000000003</v>
      </c>
      <c r="AK26" s="75">
        <v>1.1299999999999999</v>
      </c>
      <c r="AL26" s="75">
        <v>0.94699999999999995</v>
      </c>
      <c r="AM26" s="75"/>
      <c r="AN26" s="75"/>
    </row>
    <row r="27" spans="3:41" x14ac:dyDescent="0.25">
      <c r="C27" s="112"/>
      <c r="D27" s="81" t="s">
        <v>65</v>
      </c>
      <c r="E27" s="82">
        <f>E21-E25</f>
        <v>0.10299999999999998</v>
      </c>
      <c r="F27" s="82">
        <f t="shared" ref="F27:N27" si="13">F21-F25</f>
        <v>9.2999999999999972E-2</v>
      </c>
      <c r="G27" s="82">
        <f t="shared" si="13"/>
        <v>7.7999999999999958E-2</v>
      </c>
      <c r="H27" s="82">
        <f t="shared" si="13"/>
        <v>8.7999999999999967E-2</v>
      </c>
      <c r="I27" s="82">
        <f t="shared" si="13"/>
        <v>0.21999999999999997</v>
      </c>
      <c r="J27" s="82">
        <f t="shared" si="13"/>
        <v>0.64400000000000002</v>
      </c>
      <c r="K27" s="82">
        <f t="shared" si="13"/>
        <v>1.115</v>
      </c>
      <c r="L27" s="82">
        <f t="shared" si="13"/>
        <v>1.7569999999999999</v>
      </c>
      <c r="M27" s="82">
        <f t="shared" si="13"/>
        <v>2.2850000000000001</v>
      </c>
      <c r="N27" s="82">
        <f t="shared" si="13"/>
        <v>2.0579999999999998</v>
      </c>
      <c r="P27" s="112"/>
      <c r="Q27" s="81" t="s">
        <v>63</v>
      </c>
      <c r="R27" s="75">
        <v>0.26400000000000001</v>
      </c>
      <c r="S27" s="75">
        <v>0.26400000000000001</v>
      </c>
      <c r="T27" s="75">
        <v>0.26400000000000001</v>
      </c>
      <c r="U27" s="75">
        <v>0.26400000000000001</v>
      </c>
      <c r="V27" s="75">
        <v>0.26400000000000001</v>
      </c>
      <c r="W27" s="75">
        <v>0.26400000000000001</v>
      </c>
      <c r="X27" s="75">
        <v>0.26400000000000001</v>
      </c>
      <c r="Y27" s="75">
        <v>0.26400000000000001</v>
      </c>
      <c r="Z27" s="75">
        <v>0.26400000000000001</v>
      </c>
      <c r="AA27" s="75">
        <v>0.26400000000000001</v>
      </c>
      <c r="AC27" s="112"/>
      <c r="AD27" s="81" t="s">
        <v>62</v>
      </c>
      <c r="AE27" s="75">
        <v>0.39200000000000002</v>
      </c>
      <c r="AF27" s="75">
        <v>0.38900000000000001</v>
      </c>
      <c r="AG27" s="75">
        <v>0.59699999999999998</v>
      </c>
      <c r="AH27" s="75">
        <v>0.72399999999999998</v>
      </c>
      <c r="AI27" s="75">
        <v>0.82099999999999995</v>
      </c>
      <c r="AJ27" s="75">
        <v>0.91</v>
      </c>
      <c r="AK27" s="75">
        <v>0.93899999999999995</v>
      </c>
      <c r="AL27" s="75">
        <v>1.1319999999999999</v>
      </c>
      <c r="AM27" s="75"/>
      <c r="AN27" s="75"/>
    </row>
    <row r="28" spans="3:41" x14ac:dyDescent="0.25">
      <c r="C28" s="112"/>
      <c r="D28" s="81" t="s">
        <v>66</v>
      </c>
      <c r="E28" s="82">
        <f>E22-E25</f>
        <v>8.1999999999999962E-2</v>
      </c>
      <c r="F28" s="82">
        <f t="shared" ref="F28:L28" si="14">F22-F25</f>
        <v>8.3999999999999964E-2</v>
      </c>
      <c r="G28" s="82">
        <f t="shared" si="14"/>
        <v>0.11499999999999999</v>
      </c>
      <c r="H28" s="82">
        <f t="shared" si="14"/>
        <v>8.5999999999999965E-2</v>
      </c>
      <c r="I28" s="82">
        <f t="shared" si="14"/>
        <v>0.98199999999999998</v>
      </c>
      <c r="J28" s="82">
        <f t="shared" si="14"/>
        <v>0.93599999999999994</v>
      </c>
      <c r="K28" s="82">
        <f t="shared" si="14"/>
        <v>2.0309999999999997</v>
      </c>
      <c r="L28" s="82">
        <f t="shared" si="14"/>
        <v>2.2320000000000002</v>
      </c>
      <c r="M28" s="82"/>
      <c r="N28" s="82"/>
      <c r="P28" s="112"/>
      <c r="Q28" s="81" t="s">
        <v>64</v>
      </c>
      <c r="R28" s="82">
        <f>R22-R27</f>
        <v>4.9999999999999989E-2</v>
      </c>
      <c r="S28" s="82">
        <f t="shared" ref="S28:AA28" si="15">S22-S27</f>
        <v>2.899999999999997E-2</v>
      </c>
      <c r="T28" s="82">
        <f t="shared" si="15"/>
        <v>1.4000000000000012E-2</v>
      </c>
      <c r="U28" s="82">
        <f t="shared" si="15"/>
        <v>-6.0000000000000053E-3</v>
      </c>
      <c r="V28" s="82">
        <f t="shared" si="15"/>
        <v>0.14999999999999997</v>
      </c>
      <c r="W28" s="82">
        <f t="shared" si="15"/>
        <v>6.3E-2</v>
      </c>
      <c r="X28" s="82">
        <f t="shared" si="15"/>
        <v>0.42499999999999993</v>
      </c>
      <c r="Y28" s="82">
        <f t="shared" si="15"/>
        <v>0.55499999999999994</v>
      </c>
      <c r="Z28" s="82">
        <f t="shared" si="15"/>
        <v>0.92300000000000004</v>
      </c>
      <c r="AA28" s="82">
        <f t="shared" si="15"/>
        <v>0.94599999999999995</v>
      </c>
      <c r="AC28" s="112"/>
      <c r="AD28" s="81"/>
      <c r="AE28" s="75"/>
      <c r="AF28" s="75"/>
      <c r="AG28" s="75"/>
      <c r="AH28" s="75"/>
      <c r="AI28" s="75"/>
      <c r="AJ28" s="75"/>
      <c r="AK28" s="75"/>
      <c r="AL28" s="75"/>
      <c r="AM28" s="75"/>
      <c r="AN28" s="75"/>
    </row>
    <row r="29" spans="3:41" x14ac:dyDescent="0.25">
      <c r="C29" s="112"/>
      <c r="D29" s="81" t="s">
        <v>69</v>
      </c>
      <c r="E29" s="82">
        <f>E23-E25</f>
        <v>5.099999999999999E-2</v>
      </c>
      <c r="F29" s="82">
        <f t="shared" ref="F29:L29" si="16">F23-F25</f>
        <v>1.3999999999999957E-2</v>
      </c>
      <c r="G29" s="82">
        <f t="shared" si="16"/>
        <v>2.7999999999999969E-2</v>
      </c>
      <c r="H29" s="82">
        <f t="shared" si="16"/>
        <v>5.9999999999999498E-3</v>
      </c>
      <c r="I29" s="82">
        <f t="shared" si="16"/>
        <v>0.42899999999999994</v>
      </c>
      <c r="J29" s="82">
        <f t="shared" si="16"/>
        <v>0.43199999999999994</v>
      </c>
      <c r="K29" s="82">
        <f t="shared" si="16"/>
        <v>1.099</v>
      </c>
      <c r="L29" s="82">
        <f t="shared" si="16"/>
        <v>1.4119999999999999</v>
      </c>
      <c r="M29" s="82"/>
      <c r="N29" s="82"/>
      <c r="P29" s="112"/>
      <c r="Q29" s="81" t="s">
        <v>65</v>
      </c>
      <c r="R29" s="82">
        <f>R23-R27</f>
        <v>0.10699999999999998</v>
      </c>
      <c r="S29" s="82">
        <f t="shared" ref="S29:Z29" si="17">S23-S27</f>
        <v>2.2999999999999965E-2</v>
      </c>
      <c r="T29" s="82">
        <f t="shared" si="17"/>
        <v>0.15199999999999997</v>
      </c>
      <c r="U29" s="82">
        <f t="shared" si="17"/>
        <v>2.2999999999999965E-2</v>
      </c>
      <c r="V29" s="82">
        <f t="shared" si="17"/>
        <v>0.42000000000000004</v>
      </c>
      <c r="W29" s="82">
        <f t="shared" si="17"/>
        <v>0.11399999999999999</v>
      </c>
      <c r="X29" s="82">
        <f t="shared" si="17"/>
        <v>0.50600000000000001</v>
      </c>
      <c r="Y29" s="82">
        <f t="shared" si="17"/>
        <v>0.68699999999999994</v>
      </c>
      <c r="Z29" s="82">
        <f t="shared" si="17"/>
        <v>0.68699999999999994</v>
      </c>
      <c r="AA29" s="82">
        <f>AA23-AA27</f>
        <v>0.72899999999999998</v>
      </c>
      <c r="AC29" s="112"/>
      <c r="AD29" s="81" t="s">
        <v>63</v>
      </c>
      <c r="AE29" s="75">
        <v>0.3</v>
      </c>
      <c r="AF29" s="75">
        <v>0.3</v>
      </c>
      <c r="AG29" s="75">
        <v>0.3</v>
      </c>
      <c r="AH29" s="75">
        <v>0.3</v>
      </c>
      <c r="AI29" s="75">
        <v>0.3</v>
      </c>
      <c r="AJ29" s="75">
        <v>0.3</v>
      </c>
      <c r="AK29" s="75">
        <v>0.3</v>
      </c>
      <c r="AL29" s="75">
        <v>0.3</v>
      </c>
      <c r="AM29" s="75">
        <v>0.3</v>
      </c>
      <c r="AN29" s="75">
        <v>0.3</v>
      </c>
      <c r="AO29" s="67"/>
    </row>
    <row r="30" spans="3:41" x14ac:dyDescent="0.25">
      <c r="P30" s="112"/>
      <c r="Q30" s="81" t="s">
        <v>66</v>
      </c>
      <c r="R30" s="82">
        <f>R24-R27</f>
        <v>1.8999999999999961E-2</v>
      </c>
      <c r="S30" s="82">
        <f t="shared" ref="S30:Y30" si="18">S24-S27</f>
        <v>6.7000000000000004E-2</v>
      </c>
      <c r="T30" s="82">
        <f t="shared" si="18"/>
        <v>4.0999999999999981E-2</v>
      </c>
      <c r="U30" s="82">
        <f t="shared" si="18"/>
        <v>6.2E-2</v>
      </c>
      <c r="V30" s="82">
        <f t="shared" si="18"/>
        <v>0.33499999999999996</v>
      </c>
      <c r="W30" s="82">
        <f t="shared" si="18"/>
        <v>0.16599999999999998</v>
      </c>
      <c r="X30" s="82">
        <f t="shared" si="18"/>
        <v>0.59699999999999998</v>
      </c>
      <c r="Y30" s="82">
        <f t="shared" si="18"/>
        <v>0.65600000000000003</v>
      </c>
      <c r="Z30" s="82"/>
      <c r="AA30" s="82"/>
      <c r="AC30" s="112"/>
      <c r="AD30" s="81" t="s">
        <v>64</v>
      </c>
      <c r="AE30" s="82">
        <f>AE24-AE29</f>
        <v>9.0000000000000024E-2</v>
      </c>
      <c r="AF30" s="82">
        <f t="shared" ref="AF30:AN30" si="19">AF24-AF29</f>
        <v>0.10000000000000003</v>
      </c>
      <c r="AG30" s="82">
        <f t="shared" si="19"/>
        <v>0.34200000000000003</v>
      </c>
      <c r="AH30" s="82">
        <f t="shared" si="19"/>
        <v>0.42199999999999999</v>
      </c>
      <c r="AI30" s="82">
        <f t="shared" si="19"/>
        <v>0.56899999999999995</v>
      </c>
      <c r="AJ30" s="82">
        <f t="shared" si="19"/>
        <v>0.64700000000000002</v>
      </c>
      <c r="AK30" s="82">
        <f t="shared" si="19"/>
        <v>0.66599999999999993</v>
      </c>
      <c r="AL30" s="82">
        <f t="shared" si="19"/>
        <v>0.85899999999999999</v>
      </c>
      <c r="AM30" s="82">
        <f t="shared" si="19"/>
        <v>1.0999999999999999</v>
      </c>
      <c r="AN30" s="82">
        <f t="shared" si="19"/>
        <v>0.90999999999999992</v>
      </c>
      <c r="AO30" s="67"/>
    </row>
    <row r="31" spans="3:41" x14ac:dyDescent="0.25">
      <c r="C31" s="5" t="s">
        <v>39</v>
      </c>
      <c r="D31" s="39" t="s">
        <v>54</v>
      </c>
      <c r="E31" s="113" t="s">
        <v>55</v>
      </c>
      <c r="F31" s="113"/>
      <c r="G31" s="113"/>
      <c r="H31" s="113"/>
      <c r="I31" s="113"/>
      <c r="J31" s="113"/>
      <c r="K31" s="113"/>
      <c r="L31" s="113"/>
      <c r="M31" s="113"/>
      <c r="N31" s="113"/>
      <c r="P31" s="112"/>
      <c r="Q31" s="81" t="s">
        <v>67</v>
      </c>
      <c r="R31" s="82">
        <f>R25-R27</f>
        <v>4.7999999999999987E-2</v>
      </c>
      <c r="S31" s="82">
        <f t="shared" ref="S31:Y31" si="20">S25-S27</f>
        <v>0.13100000000000001</v>
      </c>
      <c r="T31" s="82">
        <f t="shared" si="20"/>
        <v>7.999999999999996E-2</v>
      </c>
      <c r="U31" s="82">
        <f t="shared" si="20"/>
        <v>-3.4000000000000002E-2</v>
      </c>
      <c r="V31" s="82">
        <f t="shared" si="20"/>
        <v>6.2E-2</v>
      </c>
      <c r="W31" s="82">
        <f t="shared" si="20"/>
        <v>0.18</v>
      </c>
      <c r="X31" s="82">
        <f t="shared" si="20"/>
        <v>0.53500000000000003</v>
      </c>
      <c r="Y31" s="82">
        <f t="shared" si="20"/>
        <v>0.41000000000000003</v>
      </c>
      <c r="Z31" s="82"/>
      <c r="AA31" s="82"/>
      <c r="AC31" s="112"/>
      <c r="AD31" s="81" t="s">
        <v>65</v>
      </c>
      <c r="AE31" s="82">
        <f>AE25-AE29</f>
        <v>6.8000000000000005E-2</v>
      </c>
      <c r="AF31" s="82">
        <f>AF25-AF29</f>
        <v>6.6000000000000003E-2</v>
      </c>
      <c r="AG31" s="82">
        <f>AG25-AG29</f>
        <v>0.22900000000000004</v>
      </c>
      <c r="AH31" s="82">
        <f t="shared" ref="AH31:AN31" si="21">AH25-AH29</f>
        <v>0.15500000000000003</v>
      </c>
      <c r="AI31" s="82">
        <f t="shared" si="21"/>
        <v>0.65100000000000002</v>
      </c>
      <c r="AJ31" s="82">
        <f t="shared" si="21"/>
        <v>0.91199999999999992</v>
      </c>
      <c r="AK31" s="82">
        <f t="shared" si="21"/>
        <v>0.46200000000000002</v>
      </c>
      <c r="AL31" s="82">
        <f t="shared" si="21"/>
        <v>0.45700000000000002</v>
      </c>
      <c r="AM31" s="82">
        <f t="shared" si="21"/>
        <v>0.7</v>
      </c>
      <c r="AN31" s="82">
        <f t="shared" si="21"/>
        <v>0.8859999999999999</v>
      </c>
      <c r="AO31" s="67"/>
    </row>
    <row r="32" spans="3:41" x14ac:dyDescent="0.25">
      <c r="D32" s="64" t="s">
        <v>56</v>
      </c>
      <c r="E32" s="81">
        <v>100</v>
      </c>
      <c r="F32" s="81">
        <v>100</v>
      </c>
      <c r="G32" s="81">
        <v>50</v>
      </c>
      <c r="H32" s="81">
        <v>50</v>
      </c>
      <c r="I32" s="81">
        <v>25</v>
      </c>
      <c r="J32" s="81">
        <v>25</v>
      </c>
      <c r="K32" s="81">
        <v>10</v>
      </c>
      <c r="L32" s="81">
        <v>10</v>
      </c>
      <c r="M32" s="81" t="s">
        <v>68</v>
      </c>
      <c r="N32" s="81" t="s">
        <v>1</v>
      </c>
      <c r="Q32" s="85"/>
      <c r="R32" s="86"/>
      <c r="S32" s="86"/>
      <c r="T32" s="86"/>
      <c r="U32" s="86"/>
      <c r="V32" s="86"/>
      <c r="W32" s="86"/>
      <c r="X32" s="86"/>
      <c r="Y32" s="86"/>
      <c r="Z32" s="86"/>
      <c r="AA32" s="86"/>
      <c r="AC32" s="112"/>
      <c r="AD32" s="81" t="s">
        <v>66</v>
      </c>
      <c r="AE32" s="82">
        <f>AE26-AE29</f>
        <v>4.8999999999999988E-2</v>
      </c>
      <c r="AF32" s="82">
        <f t="shared" ref="AF32:AL32" si="22">AF26-AF29</f>
        <v>8.9000000000000024E-2</v>
      </c>
      <c r="AG32" s="82">
        <f t="shared" si="22"/>
        <v>0.56699999999999995</v>
      </c>
      <c r="AH32" s="82">
        <f t="shared" si="22"/>
        <v>0.37300000000000005</v>
      </c>
      <c r="AI32" s="82">
        <f t="shared" si="22"/>
        <v>0.57499999999999996</v>
      </c>
      <c r="AJ32" s="82">
        <f t="shared" si="22"/>
        <v>0.61099999999999999</v>
      </c>
      <c r="AK32" s="82">
        <f t="shared" si="22"/>
        <v>0.82999999999999985</v>
      </c>
      <c r="AL32" s="82">
        <f t="shared" si="22"/>
        <v>0.64700000000000002</v>
      </c>
      <c r="AM32" s="82"/>
      <c r="AN32" s="82"/>
      <c r="AO32" s="67"/>
    </row>
    <row r="33" spans="3:41" x14ac:dyDescent="0.25">
      <c r="C33" s="114" t="s">
        <v>58</v>
      </c>
      <c r="D33" s="81" t="s">
        <v>59</v>
      </c>
      <c r="E33" s="75">
        <v>0.26800000000000002</v>
      </c>
      <c r="F33" s="75">
        <v>0.36699999999999999</v>
      </c>
      <c r="G33" s="75">
        <v>0.49299999999999999</v>
      </c>
      <c r="H33" s="75">
        <v>0.52700000000000002</v>
      </c>
      <c r="I33" s="75">
        <v>0.51300000000000001</v>
      </c>
      <c r="J33" s="75">
        <v>0.43</v>
      </c>
      <c r="K33" s="75">
        <v>1.202</v>
      </c>
      <c r="L33" s="75">
        <v>0.98</v>
      </c>
      <c r="M33" s="75">
        <v>1.679</v>
      </c>
      <c r="N33" s="75">
        <v>1.927</v>
      </c>
      <c r="AC33" s="112"/>
      <c r="AD33" s="81" t="s">
        <v>67</v>
      </c>
      <c r="AE33" s="82">
        <f>AE27-AE29</f>
        <v>9.2000000000000026E-2</v>
      </c>
      <c r="AF33" s="82">
        <f t="shared" ref="AF33:AL33" si="23">AF27-AF29</f>
        <v>8.9000000000000024E-2</v>
      </c>
      <c r="AG33" s="82">
        <f t="shared" si="23"/>
        <v>0.29699999999999999</v>
      </c>
      <c r="AH33" s="82">
        <f t="shared" si="23"/>
        <v>0.42399999999999999</v>
      </c>
      <c r="AI33" s="82">
        <f t="shared" si="23"/>
        <v>0.52099999999999991</v>
      </c>
      <c r="AJ33" s="82">
        <f t="shared" si="23"/>
        <v>0.6100000000000001</v>
      </c>
      <c r="AK33" s="82">
        <f t="shared" si="23"/>
        <v>0.63900000000000001</v>
      </c>
      <c r="AL33" s="82">
        <f t="shared" si="23"/>
        <v>0.83199999999999985</v>
      </c>
      <c r="AM33" s="82"/>
      <c r="AN33" s="82"/>
      <c r="AO33" s="91"/>
    </row>
    <row r="34" spans="3:41" x14ac:dyDescent="0.25">
      <c r="C34" s="114"/>
      <c r="D34" s="81" t="s">
        <v>60</v>
      </c>
      <c r="E34" s="75">
        <v>0.27700000000000002</v>
      </c>
      <c r="F34" s="75">
        <v>0.27200000000000002</v>
      </c>
      <c r="G34" s="75">
        <v>0.28699999999999998</v>
      </c>
      <c r="H34" s="75">
        <v>0.33100000000000002</v>
      </c>
      <c r="I34" s="75">
        <v>0.63900000000000001</v>
      </c>
      <c r="J34" s="75">
        <v>0.51200000000000001</v>
      </c>
      <c r="K34" s="75">
        <v>1.1220000000000001</v>
      </c>
      <c r="L34" s="75">
        <v>1.282</v>
      </c>
      <c r="M34" s="75">
        <v>1.881</v>
      </c>
      <c r="N34" s="75">
        <v>1.8740000000000001</v>
      </c>
      <c r="AD34" s="90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</row>
    <row r="35" spans="3:41" x14ac:dyDescent="0.25">
      <c r="C35" s="114"/>
      <c r="D35" s="81" t="s">
        <v>61</v>
      </c>
      <c r="E35" s="75">
        <v>0.26500000000000001</v>
      </c>
      <c r="F35" s="75">
        <v>0.25700000000000001</v>
      </c>
      <c r="G35" s="75">
        <v>0.28299999999999997</v>
      </c>
      <c r="H35" s="75">
        <v>0.313</v>
      </c>
      <c r="I35" s="75">
        <v>0.57999999999999996</v>
      </c>
      <c r="J35" s="75">
        <v>0.68600000000000005</v>
      </c>
      <c r="K35" s="75">
        <v>1.512</v>
      </c>
      <c r="L35" s="75">
        <v>1.3420000000000001</v>
      </c>
      <c r="M35" s="75">
        <v>1.766</v>
      </c>
      <c r="N35" s="75">
        <v>1.127</v>
      </c>
    </row>
    <row r="36" spans="3:41" x14ac:dyDescent="0.25">
      <c r="C36" s="114"/>
      <c r="D36" s="81" t="s">
        <v>62</v>
      </c>
      <c r="E36" s="75">
        <v>0.22900000000000001</v>
      </c>
      <c r="F36" s="75">
        <v>0.25800000000000001</v>
      </c>
      <c r="G36" s="75">
        <v>0.32500000000000001</v>
      </c>
      <c r="H36" s="75">
        <v>0.313</v>
      </c>
      <c r="I36" s="75">
        <v>0.81299999999999994</v>
      </c>
      <c r="J36" s="75">
        <v>0.71499999999999997</v>
      </c>
      <c r="K36" s="75">
        <v>1.1599999999999999</v>
      </c>
      <c r="L36" s="75">
        <v>1.266</v>
      </c>
      <c r="M36" s="75"/>
      <c r="N36" s="75"/>
      <c r="P36" s="5" t="s">
        <v>39</v>
      </c>
      <c r="Q36" s="70" t="s">
        <v>11</v>
      </c>
      <c r="R36" s="97" t="s">
        <v>55</v>
      </c>
      <c r="S36" s="97"/>
      <c r="T36" s="97"/>
      <c r="U36" s="97"/>
      <c r="V36" s="97"/>
      <c r="W36" s="97"/>
      <c r="X36" s="97"/>
      <c r="Y36" s="97"/>
      <c r="Z36" s="97"/>
      <c r="AA36" s="97"/>
    </row>
    <row r="37" spans="3:41" ht="15" customHeight="1" x14ac:dyDescent="0.25">
      <c r="C37" s="114"/>
      <c r="D37" s="81"/>
      <c r="E37" s="75"/>
      <c r="F37" s="75"/>
      <c r="G37" s="75"/>
      <c r="H37" s="75"/>
      <c r="I37" s="75"/>
      <c r="J37" s="75"/>
      <c r="K37" s="75"/>
      <c r="L37" s="75"/>
      <c r="M37" s="75"/>
      <c r="N37" s="75"/>
      <c r="Q37" s="29" t="s">
        <v>56</v>
      </c>
      <c r="R37" s="81">
        <v>100</v>
      </c>
      <c r="S37" s="81">
        <v>100</v>
      </c>
      <c r="T37" s="81">
        <v>50</v>
      </c>
      <c r="U37" s="81">
        <v>50</v>
      </c>
      <c r="V37" s="81">
        <v>25</v>
      </c>
      <c r="W37" s="81">
        <v>25</v>
      </c>
      <c r="X37" s="81">
        <v>10</v>
      </c>
      <c r="Y37" s="81">
        <v>10</v>
      </c>
      <c r="Z37" s="81" t="s">
        <v>68</v>
      </c>
      <c r="AA37" s="81" t="s">
        <v>1</v>
      </c>
    </row>
    <row r="38" spans="3:41" x14ac:dyDescent="0.25">
      <c r="C38" s="114"/>
      <c r="D38" s="81" t="s">
        <v>70</v>
      </c>
      <c r="E38" s="75">
        <v>0.22</v>
      </c>
      <c r="F38" s="75">
        <v>0.22</v>
      </c>
      <c r="G38" s="75">
        <v>0.22</v>
      </c>
      <c r="H38" s="75">
        <v>0.22</v>
      </c>
      <c r="I38" s="75">
        <v>0.22</v>
      </c>
      <c r="J38" s="75">
        <v>0.22</v>
      </c>
      <c r="K38" s="75">
        <v>0.22</v>
      </c>
      <c r="L38" s="75">
        <v>0.22</v>
      </c>
      <c r="M38" s="75">
        <v>0.22</v>
      </c>
      <c r="N38" s="75">
        <v>0.22</v>
      </c>
      <c r="P38" s="112" t="s">
        <v>58</v>
      </c>
      <c r="Q38" s="81" t="s">
        <v>59</v>
      </c>
      <c r="R38" s="75">
        <v>0.11</v>
      </c>
      <c r="S38" s="75">
        <v>9.6000000000000002E-2</v>
      </c>
      <c r="T38" s="75">
        <v>9.4E-2</v>
      </c>
      <c r="U38" s="75">
        <v>0.122</v>
      </c>
      <c r="V38" s="75">
        <v>0.22500000000000001</v>
      </c>
      <c r="W38" s="75">
        <v>0.19</v>
      </c>
      <c r="X38" s="75">
        <v>0.51</v>
      </c>
      <c r="Y38" s="75">
        <v>0.42099999999999999</v>
      </c>
      <c r="Z38" s="75">
        <v>1.345</v>
      </c>
      <c r="AA38" s="75">
        <v>0.98699999999999999</v>
      </c>
      <c r="AD38" s="5" t="s">
        <v>39</v>
      </c>
      <c r="AE38" s="92" t="s">
        <v>72</v>
      </c>
      <c r="AF38" s="97" t="s">
        <v>55</v>
      </c>
      <c r="AG38" s="97"/>
      <c r="AH38" s="97"/>
      <c r="AI38" s="97"/>
      <c r="AJ38" s="97"/>
      <c r="AK38" s="97"/>
      <c r="AL38" s="97"/>
      <c r="AM38" s="97"/>
      <c r="AN38" s="97"/>
      <c r="AO38" s="97"/>
    </row>
    <row r="39" spans="3:41" x14ac:dyDescent="0.25">
      <c r="C39" s="114"/>
      <c r="D39" s="81" t="s">
        <v>64</v>
      </c>
      <c r="E39" s="82">
        <f>E33-E38</f>
        <v>4.8000000000000015E-2</v>
      </c>
      <c r="F39" s="82">
        <f t="shared" ref="F39:N39" si="24">F33-F38</f>
        <v>0.14699999999999999</v>
      </c>
      <c r="G39" s="82">
        <f t="shared" si="24"/>
        <v>0.27300000000000002</v>
      </c>
      <c r="H39" s="82">
        <f t="shared" si="24"/>
        <v>0.30700000000000005</v>
      </c>
      <c r="I39" s="82">
        <f t="shared" si="24"/>
        <v>0.29300000000000004</v>
      </c>
      <c r="J39" s="82">
        <f t="shared" si="24"/>
        <v>0.21</v>
      </c>
      <c r="K39" s="82">
        <f t="shared" si="24"/>
        <v>0.98199999999999998</v>
      </c>
      <c r="L39" s="82">
        <f t="shared" si="24"/>
        <v>0.76</v>
      </c>
      <c r="M39" s="82">
        <f t="shared" si="24"/>
        <v>1.4590000000000001</v>
      </c>
      <c r="N39" s="82">
        <f t="shared" si="24"/>
        <v>1.7070000000000001</v>
      </c>
      <c r="P39" s="112"/>
      <c r="Q39" s="81" t="s">
        <v>60</v>
      </c>
      <c r="R39" s="75">
        <v>0.129</v>
      </c>
      <c r="S39" s="75">
        <v>9.7000000000000003E-2</v>
      </c>
      <c r="T39" s="75">
        <v>0.184</v>
      </c>
      <c r="U39" s="75">
        <v>0.25800000000000001</v>
      </c>
      <c r="V39" s="75">
        <v>0.36299999999999999</v>
      </c>
      <c r="W39" s="75">
        <v>0.41</v>
      </c>
      <c r="X39" s="75">
        <v>0.66300000000000003</v>
      </c>
      <c r="Y39" s="75">
        <v>0.60699999999999998</v>
      </c>
      <c r="Z39" s="75">
        <v>1.2090000000000001</v>
      </c>
      <c r="AA39" s="75">
        <v>1.123</v>
      </c>
      <c r="AE39" s="29" t="s">
        <v>56</v>
      </c>
      <c r="AF39" s="81">
        <v>100</v>
      </c>
      <c r="AG39" s="81">
        <v>100</v>
      </c>
      <c r="AH39" s="81">
        <v>50</v>
      </c>
      <c r="AI39" s="81">
        <v>50</v>
      </c>
      <c r="AJ39" s="81">
        <v>25</v>
      </c>
      <c r="AK39" s="81">
        <v>25</v>
      </c>
      <c r="AL39" s="81">
        <v>10</v>
      </c>
      <c r="AM39" s="81">
        <v>10</v>
      </c>
      <c r="AN39" s="81" t="s">
        <v>68</v>
      </c>
      <c r="AO39" s="81" t="s">
        <v>1</v>
      </c>
    </row>
    <row r="40" spans="3:41" x14ac:dyDescent="0.25">
      <c r="C40" s="114"/>
      <c r="D40" s="81" t="s">
        <v>65</v>
      </c>
      <c r="E40" s="82">
        <f>E34-E38</f>
        <v>5.7000000000000023E-2</v>
      </c>
      <c r="F40" s="82">
        <f t="shared" ref="F40:N40" si="25">F34-F38</f>
        <v>5.2000000000000018E-2</v>
      </c>
      <c r="G40" s="82">
        <f t="shared" si="25"/>
        <v>6.6999999999999976E-2</v>
      </c>
      <c r="H40" s="82">
        <f t="shared" si="25"/>
        <v>0.11100000000000002</v>
      </c>
      <c r="I40" s="82">
        <f t="shared" si="25"/>
        <v>0.41900000000000004</v>
      </c>
      <c r="J40" s="82">
        <f t="shared" si="25"/>
        <v>0.29200000000000004</v>
      </c>
      <c r="K40" s="82">
        <f t="shared" si="25"/>
        <v>0.90200000000000014</v>
      </c>
      <c r="L40" s="82">
        <f t="shared" si="25"/>
        <v>1.0620000000000001</v>
      </c>
      <c r="M40" s="82">
        <f>M34-M38</f>
        <v>1.661</v>
      </c>
      <c r="N40" s="82">
        <f t="shared" si="25"/>
        <v>1.6540000000000001</v>
      </c>
      <c r="P40" s="112"/>
      <c r="Q40" s="81" t="s">
        <v>61</v>
      </c>
      <c r="R40" s="75">
        <v>0.29899999999999999</v>
      </c>
      <c r="S40" s="75">
        <v>0.129</v>
      </c>
      <c r="T40" s="75">
        <v>0.27100000000000002</v>
      </c>
      <c r="U40" s="75">
        <v>0.218</v>
      </c>
      <c r="V40" s="75">
        <v>0.45700000000000002</v>
      </c>
      <c r="W40" s="75">
        <v>0.75</v>
      </c>
      <c r="X40" s="75">
        <v>0.72</v>
      </c>
      <c r="Y40" s="75">
        <v>0.88100000000000001</v>
      </c>
      <c r="Z40" s="75"/>
      <c r="AA40" s="75"/>
      <c r="AD40" s="112" t="s">
        <v>58</v>
      </c>
      <c r="AE40" s="81" t="s">
        <v>59</v>
      </c>
      <c r="AF40" s="75">
        <v>0.374</v>
      </c>
      <c r="AG40" s="75">
        <v>0.32300000000000001</v>
      </c>
      <c r="AH40" s="75">
        <v>0.64200000000000002</v>
      </c>
      <c r="AI40" s="75">
        <v>0.69499999999999995</v>
      </c>
      <c r="AJ40" s="75">
        <v>1.083</v>
      </c>
      <c r="AK40" s="75">
        <v>0.98899999999999999</v>
      </c>
      <c r="AL40" s="75">
        <v>1.6839999999999999</v>
      </c>
      <c r="AM40" s="75">
        <v>1.766</v>
      </c>
      <c r="AN40" s="75">
        <v>2.2000000000000002</v>
      </c>
      <c r="AO40" s="75">
        <v>1.972</v>
      </c>
    </row>
    <row r="41" spans="3:41" x14ac:dyDescent="0.25">
      <c r="C41" s="114"/>
      <c r="D41" s="81" t="s">
        <v>66</v>
      </c>
      <c r="E41" s="82">
        <f>E35-E38</f>
        <v>4.5000000000000012E-2</v>
      </c>
      <c r="F41" s="82">
        <f t="shared" ref="F41:N41" si="26">F35-F38</f>
        <v>3.7000000000000005E-2</v>
      </c>
      <c r="G41" s="82">
        <f t="shared" si="26"/>
        <v>6.2999999999999973E-2</v>
      </c>
      <c r="H41" s="82">
        <f t="shared" si="26"/>
        <v>9.2999999999999999E-2</v>
      </c>
      <c r="I41" s="82">
        <f t="shared" si="26"/>
        <v>0.36</v>
      </c>
      <c r="J41" s="82">
        <f t="shared" si="26"/>
        <v>0.46600000000000008</v>
      </c>
      <c r="K41" s="82">
        <f t="shared" si="26"/>
        <v>1.292</v>
      </c>
      <c r="L41" s="82">
        <f t="shared" si="26"/>
        <v>1.1220000000000001</v>
      </c>
      <c r="M41" s="82">
        <f t="shared" si="26"/>
        <v>1.546</v>
      </c>
      <c r="N41" s="82">
        <f t="shared" si="26"/>
        <v>0.90700000000000003</v>
      </c>
      <c r="P41" s="112"/>
      <c r="Q41" s="81" t="s">
        <v>62</v>
      </c>
      <c r="R41" s="75">
        <v>0.19</v>
      </c>
      <c r="S41" s="75">
        <v>0.309</v>
      </c>
      <c r="T41" s="75">
        <v>0.34399999999999997</v>
      </c>
      <c r="U41" s="75">
        <v>0.33400000000000002</v>
      </c>
      <c r="V41" s="75">
        <v>0.57399999999999995</v>
      </c>
      <c r="W41" s="75">
        <v>0.56699999999999995</v>
      </c>
      <c r="X41" s="75">
        <v>0.61399999999999999</v>
      </c>
      <c r="Y41" s="75">
        <v>0.76100000000000001</v>
      </c>
      <c r="Z41" s="75"/>
      <c r="AA41" s="75"/>
      <c r="AD41" s="112"/>
      <c r="AE41" s="81" t="s">
        <v>60</v>
      </c>
      <c r="AF41" s="75">
        <v>0.28599999999999998</v>
      </c>
      <c r="AG41" s="75">
        <v>0.29099999999999998</v>
      </c>
      <c r="AH41" s="75">
        <v>0.67900000000000005</v>
      </c>
      <c r="AI41" s="75">
        <v>0.499</v>
      </c>
      <c r="AJ41" s="75">
        <v>1.5049999999999999</v>
      </c>
      <c r="AK41" s="75">
        <v>1.675</v>
      </c>
      <c r="AL41" s="75">
        <v>1.7210000000000001</v>
      </c>
      <c r="AM41" s="75">
        <v>1.72</v>
      </c>
      <c r="AN41" s="75">
        <v>1.75</v>
      </c>
      <c r="AO41" s="75">
        <v>1.85</v>
      </c>
    </row>
    <row r="42" spans="3:41" x14ac:dyDescent="0.25">
      <c r="C42" s="114"/>
      <c r="D42" s="81" t="s">
        <v>69</v>
      </c>
      <c r="E42" s="82">
        <f>E36-E38</f>
        <v>9.000000000000008E-3</v>
      </c>
      <c r="F42" s="82">
        <f t="shared" ref="F42:L42" si="27">F36-F38</f>
        <v>3.8000000000000006E-2</v>
      </c>
      <c r="G42" s="82">
        <f t="shared" si="27"/>
        <v>0.10500000000000001</v>
      </c>
      <c r="H42" s="82">
        <f t="shared" si="27"/>
        <v>9.2999999999999999E-2</v>
      </c>
      <c r="I42" s="82">
        <f t="shared" si="27"/>
        <v>0.59299999999999997</v>
      </c>
      <c r="J42" s="82">
        <f t="shared" si="27"/>
        <v>0.495</v>
      </c>
      <c r="K42" s="82">
        <f t="shared" si="27"/>
        <v>0.94</v>
      </c>
      <c r="L42" s="82">
        <f t="shared" si="27"/>
        <v>1.046</v>
      </c>
      <c r="M42" s="82"/>
      <c r="N42" s="82"/>
      <c r="P42" s="112"/>
      <c r="Q42" s="81"/>
      <c r="R42" s="75"/>
      <c r="S42" s="75"/>
      <c r="T42" s="75"/>
      <c r="U42" s="75"/>
      <c r="V42" s="75"/>
      <c r="W42" s="75"/>
      <c r="X42" s="75"/>
      <c r="Y42" s="75"/>
      <c r="Z42" s="75"/>
      <c r="AA42" s="75"/>
      <c r="AD42" s="112"/>
      <c r="AE42" s="81" t="s">
        <v>61</v>
      </c>
      <c r="AF42" s="75">
        <v>0.29499999999999998</v>
      </c>
      <c r="AG42" s="75">
        <v>0.29099999999999998</v>
      </c>
      <c r="AH42" s="75">
        <v>1.292</v>
      </c>
      <c r="AI42" s="75">
        <v>1.304</v>
      </c>
      <c r="AJ42" s="75">
        <v>1.756</v>
      </c>
      <c r="AK42" s="75">
        <v>1.5309999999999999</v>
      </c>
      <c r="AL42" s="75">
        <v>2.2829999999999999</v>
      </c>
      <c r="AM42" s="75">
        <v>1.986</v>
      </c>
      <c r="AN42" s="75"/>
      <c r="AO42" s="75"/>
    </row>
    <row r="43" spans="3:41" x14ac:dyDescent="0.25">
      <c r="P43" s="112"/>
      <c r="Q43" s="81" t="s">
        <v>63</v>
      </c>
      <c r="R43" s="75">
        <v>0.1</v>
      </c>
      <c r="S43" s="75">
        <v>0.1</v>
      </c>
      <c r="T43" s="75">
        <v>0.1</v>
      </c>
      <c r="U43" s="75">
        <v>0.1</v>
      </c>
      <c r="V43" s="75">
        <v>0.1</v>
      </c>
      <c r="W43" s="75">
        <v>0.1</v>
      </c>
      <c r="X43" s="75">
        <v>0.1</v>
      </c>
      <c r="Y43" s="75">
        <v>0.1</v>
      </c>
      <c r="Z43" s="75">
        <v>0.1</v>
      </c>
      <c r="AA43" s="75">
        <v>0.1</v>
      </c>
      <c r="AD43" s="112"/>
      <c r="AE43" s="81" t="s">
        <v>62</v>
      </c>
      <c r="AF43" s="75">
        <v>0.83399999999999996</v>
      </c>
      <c r="AG43" s="75">
        <v>0.52500000000000002</v>
      </c>
      <c r="AH43" s="75">
        <v>1.0009999999999999</v>
      </c>
      <c r="AI43" s="75">
        <v>1.3260000000000001</v>
      </c>
      <c r="AJ43" s="75">
        <v>1.575</v>
      </c>
      <c r="AK43" s="75">
        <v>1.6759999999999999</v>
      </c>
      <c r="AL43" s="75">
        <v>2.1640000000000001</v>
      </c>
      <c r="AM43" s="75">
        <v>2.0779999999999998</v>
      </c>
      <c r="AN43" s="75"/>
      <c r="AO43" s="75"/>
    </row>
    <row r="44" spans="3:41" x14ac:dyDescent="0.25">
      <c r="P44" s="112"/>
      <c r="Q44" s="81" t="s">
        <v>64</v>
      </c>
      <c r="R44" s="82">
        <f>R38-R43</f>
        <v>9.999999999999995E-3</v>
      </c>
      <c r="S44" s="82">
        <f t="shared" ref="S44:AA44" si="28">S38-S43</f>
        <v>-4.0000000000000036E-3</v>
      </c>
      <c r="T44" s="82">
        <f t="shared" si="28"/>
        <v>-6.0000000000000053E-3</v>
      </c>
      <c r="U44" s="82">
        <f t="shared" si="28"/>
        <v>2.1999999999999992E-2</v>
      </c>
      <c r="V44" s="82">
        <f t="shared" si="28"/>
        <v>0.125</v>
      </c>
      <c r="W44" s="82">
        <f t="shared" si="28"/>
        <v>0.09</v>
      </c>
      <c r="X44" s="82">
        <f t="shared" si="28"/>
        <v>0.41000000000000003</v>
      </c>
      <c r="Y44" s="82">
        <f t="shared" si="28"/>
        <v>0.32099999999999995</v>
      </c>
      <c r="Z44" s="82">
        <f t="shared" si="28"/>
        <v>1.2449999999999999</v>
      </c>
      <c r="AA44" s="82">
        <f t="shared" si="28"/>
        <v>0.88700000000000001</v>
      </c>
      <c r="AD44" s="112"/>
      <c r="AE44" s="81"/>
      <c r="AF44" s="75"/>
      <c r="AG44" s="75"/>
      <c r="AH44" s="75"/>
      <c r="AI44" s="75"/>
      <c r="AJ44" s="75"/>
      <c r="AK44" s="75"/>
      <c r="AL44" s="75"/>
      <c r="AM44" s="75"/>
      <c r="AN44" s="75"/>
      <c r="AO44" s="75"/>
    </row>
    <row r="45" spans="3:41" x14ac:dyDescent="0.25">
      <c r="P45" s="112"/>
      <c r="Q45" s="81" t="s">
        <v>65</v>
      </c>
      <c r="R45" s="82">
        <f>R39-R43</f>
        <v>2.8999999999999998E-2</v>
      </c>
      <c r="S45" s="82">
        <f t="shared" ref="S45:AA45" si="29">S39-S43</f>
        <v>-3.0000000000000027E-3</v>
      </c>
      <c r="T45" s="82">
        <f t="shared" si="29"/>
        <v>8.3999999999999991E-2</v>
      </c>
      <c r="U45" s="82">
        <f t="shared" si="29"/>
        <v>0.158</v>
      </c>
      <c r="V45" s="82">
        <f t="shared" si="29"/>
        <v>0.26300000000000001</v>
      </c>
      <c r="W45" s="82">
        <f t="shared" si="29"/>
        <v>0.30999999999999994</v>
      </c>
      <c r="X45" s="82">
        <f t="shared" si="29"/>
        <v>0.56300000000000006</v>
      </c>
      <c r="Y45" s="82">
        <f t="shared" si="29"/>
        <v>0.50700000000000001</v>
      </c>
      <c r="Z45" s="82">
        <f t="shared" si="29"/>
        <v>1.109</v>
      </c>
      <c r="AA45" s="82">
        <f t="shared" si="29"/>
        <v>1.0229999999999999</v>
      </c>
      <c r="AD45" s="112"/>
      <c r="AE45" s="81" t="s">
        <v>63</v>
      </c>
      <c r="AF45" s="75">
        <v>0.2</v>
      </c>
      <c r="AG45" s="75">
        <v>0.2</v>
      </c>
      <c r="AH45" s="75">
        <v>0.2</v>
      </c>
      <c r="AI45" s="75">
        <v>0.2</v>
      </c>
      <c r="AJ45" s="75">
        <v>0.2</v>
      </c>
      <c r="AK45" s="75">
        <v>0.2</v>
      </c>
      <c r="AL45" s="75">
        <v>0.2</v>
      </c>
      <c r="AM45" s="75">
        <v>0.2</v>
      </c>
      <c r="AN45" s="75">
        <v>0.2</v>
      </c>
      <c r="AO45" s="75">
        <v>0.2</v>
      </c>
    </row>
    <row r="46" spans="3:41" x14ac:dyDescent="0.25">
      <c r="P46" s="112"/>
      <c r="Q46" s="81" t="s">
        <v>66</v>
      </c>
      <c r="R46" s="82">
        <f>R40-R43</f>
        <v>0.19899999999999998</v>
      </c>
      <c r="S46" s="82">
        <f t="shared" ref="S46:Y46" si="30">S40-S43</f>
        <v>2.8999999999999998E-2</v>
      </c>
      <c r="T46" s="82">
        <f t="shared" si="30"/>
        <v>0.17100000000000001</v>
      </c>
      <c r="U46" s="82">
        <f t="shared" si="30"/>
        <v>0.11799999999999999</v>
      </c>
      <c r="V46" s="82">
        <f t="shared" si="30"/>
        <v>0.35699999999999998</v>
      </c>
      <c r="W46" s="82">
        <f t="shared" si="30"/>
        <v>0.65</v>
      </c>
      <c r="X46" s="82">
        <f t="shared" si="30"/>
        <v>0.62</v>
      </c>
      <c r="Y46" s="82">
        <f t="shared" si="30"/>
        <v>0.78100000000000003</v>
      </c>
      <c r="Z46" s="82"/>
      <c r="AA46" s="82"/>
      <c r="AD46" s="112"/>
      <c r="AE46" s="81" t="s">
        <v>64</v>
      </c>
      <c r="AF46" s="82">
        <f>AF40-AF45</f>
        <v>0.17399999999999999</v>
      </c>
      <c r="AG46" s="82">
        <f t="shared" ref="AG46:AO46" si="31">AG40-AG45</f>
        <v>0.123</v>
      </c>
      <c r="AH46" s="82">
        <f t="shared" si="31"/>
        <v>0.442</v>
      </c>
      <c r="AI46" s="82">
        <f t="shared" si="31"/>
        <v>0.49499999999999994</v>
      </c>
      <c r="AJ46" s="82">
        <f t="shared" si="31"/>
        <v>0.88300000000000001</v>
      </c>
      <c r="AK46" s="82">
        <f t="shared" si="31"/>
        <v>0.78899999999999992</v>
      </c>
      <c r="AL46" s="82">
        <f t="shared" si="31"/>
        <v>1.484</v>
      </c>
      <c r="AM46" s="82">
        <f t="shared" si="31"/>
        <v>1.5660000000000001</v>
      </c>
      <c r="AN46" s="82">
        <f t="shared" si="31"/>
        <v>2</v>
      </c>
      <c r="AO46" s="82">
        <f t="shared" si="31"/>
        <v>1.772</v>
      </c>
    </row>
    <row r="47" spans="3:41" x14ac:dyDescent="0.25">
      <c r="P47" s="112"/>
      <c r="Q47" s="81" t="s">
        <v>67</v>
      </c>
      <c r="R47" s="82">
        <f>R41-R43</f>
        <v>0.09</v>
      </c>
      <c r="S47" s="82">
        <f t="shared" ref="S47:X47" si="32">S41-S43</f>
        <v>0.20899999999999999</v>
      </c>
      <c r="T47" s="82">
        <f t="shared" si="32"/>
        <v>0.24399999999999997</v>
      </c>
      <c r="U47" s="82">
        <f t="shared" si="32"/>
        <v>0.23400000000000001</v>
      </c>
      <c r="V47" s="82">
        <f t="shared" si="32"/>
        <v>0.47399999999999998</v>
      </c>
      <c r="W47" s="82">
        <f t="shared" si="32"/>
        <v>0.46699999999999997</v>
      </c>
      <c r="X47" s="82">
        <f t="shared" si="32"/>
        <v>0.51400000000000001</v>
      </c>
      <c r="Y47" s="82">
        <f>Y41-Y43</f>
        <v>0.66100000000000003</v>
      </c>
      <c r="Z47" s="82"/>
      <c r="AA47" s="82"/>
      <c r="AD47" s="112"/>
      <c r="AE47" s="81" t="s">
        <v>65</v>
      </c>
      <c r="AF47" s="82">
        <f>AF41-AF45</f>
        <v>8.5999999999999965E-2</v>
      </c>
      <c r="AG47" s="82">
        <f>AG41-AG45</f>
        <v>9.099999999999997E-2</v>
      </c>
      <c r="AH47" s="82">
        <f>AH41-AH45</f>
        <v>0.47900000000000004</v>
      </c>
      <c r="AI47" s="82">
        <f t="shared" ref="AI47:AO47" si="33">AI41-AI45</f>
        <v>0.29899999999999999</v>
      </c>
      <c r="AJ47" s="82">
        <f t="shared" si="33"/>
        <v>1.3049999999999999</v>
      </c>
      <c r="AK47" s="82">
        <f t="shared" si="33"/>
        <v>1.4750000000000001</v>
      </c>
      <c r="AL47" s="82">
        <f t="shared" si="33"/>
        <v>1.5210000000000001</v>
      </c>
      <c r="AM47" s="82">
        <f t="shared" si="33"/>
        <v>1.52</v>
      </c>
      <c r="AN47" s="82">
        <f t="shared" si="33"/>
        <v>1.55</v>
      </c>
      <c r="AO47" s="82">
        <f t="shared" si="33"/>
        <v>1.6500000000000001</v>
      </c>
    </row>
    <row r="48" spans="3:41" x14ac:dyDescent="0.25">
      <c r="AD48" s="112"/>
      <c r="AE48" s="81" t="s">
        <v>66</v>
      </c>
      <c r="AF48" s="82">
        <f>AF42-AF45</f>
        <v>9.4999999999999973E-2</v>
      </c>
      <c r="AG48" s="82">
        <f t="shared" ref="AG48:AM48" si="34">AG42-AG45</f>
        <v>9.099999999999997E-2</v>
      </c>
      <c r="AH48" s="82">
        <f t="shared" si="34"/>
        <v>1.0920000000000001</v>
      </c>
      <c r="AI48" s="82">
        <f t="shared" si="34"/>
        <v>1.1040000000000001</v>
      </c>
      <c r="AJ48" s="82">
        <f t="shared" si="34"/>
        <v>1.556</v>
      </c>
      <c r="AK48" s="82">
        <f t="shared" si="34"/>
        <v>1.331</v>
      </c>
      <c r="AL48" s="82">
        <f t="shared" si="34"/>
        <v>2.0829999999999997</v>
      </c>
      <c r="AM48" s="82">
        <f t="shared" si="34"/>
        <v>1.786</v>
      </c>
      <c r="AN48" s="82"/>
      <c r="AO48" s="82"/>
    </row>
    <row r="49" spans="30:41" x14ac:dyDescent="0.25">
      <c r="AD49" s="112"/>
      <c r="AE49" s="81" t="s">
        <v>67</v>
      </c>
      <c r="AF49" s="82">
        <f>AF43-AF45</f>
        <v>0.6339999999999999</v>
      </c>
      <c r="AG49" s="82">
        <f t="shared" ref="AG49:AM49" si="35">AG43-AG45</f>
        <v>0.32500000000000001</v>
      </c>
      <c r="AH49" s="82">
        <f t="shared" si="35"/>
        <v>0.80099999999999993</v>
      </c>
      <c r="AI49" s="82">
        <f t="shared" si="35"/>
        <v>1.1260000000000001</v>
      </c>
      <c r="AJ49" s="82">
        <f t="shared" si="35"/>
        <v>1.375</v>
      </c>
      <c r="AK49" s="82">
        <f t="shared" si="35"/>
        <v>1.476</v>
      </c>
      <c r="AL49" s="82">
        <f t="shared" si="35"/>
        <v>1.9640000000000002</v>
      </c>
      <c r="AM49" s="82">
        <f t="shared" si="35"/>
        <v>1.8779999999999999</v>
      </c>
      <c r="AN49" s="82"/>
      <c r="AO49" s="82"/>
    </row>
  </sheetData>
  <mergeCells count="19">
    <mergeCell ref="AD40:AD49"/>
    <mergeCell ref="E31:N31"/>
    <mergeCell ref="C33:C42"/>
    <mergeCell ref="R5:AA5"/>
    <mergeCell ref="P7:P16"/>
    <mergeCell ref="E5:N5"/>
    <mergeCell ref="C7:C16"/>
    <mergeCell ref="E18:N18"/>
    <mergeCell ref="C20:C29"/>
    <mergeCell ref="AE5:AN5"/>
    <mergeCell ref="AC7:AC16"/>
    <mergeCell ref="AE22:AN22"/>
    <mergeCell ref="AC24:AC33"/>
    <mergeCell ref="AF38:AO38"/>
    <mergeCell ref="B1:F1"/>
    <mergeCell ref="R20:AA20"/>
    <mergeCell ref="P22:P31"/>
    <mergeCell ref="R36:AA36"/>
    <mergeCell ref="P38:P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Number of papilloma per mouse</vt:lpstr>
      <vt:lpstr>Papilloma volume</vt:lpstr>
      <vt:lpstr> cell cycle results-Hacat A5</vt:lpstr>
      <vt:lpstr>cell cycle results-II4</vt:lpstr>
      <vt:lpstr>Body weight</vt:lpstr>
      <vt:lpstr>Densitometer-intensity data </vt:lpstr>
      <vt:lpstr>WST results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Costantine Daher</cp:lastModifiedBy>
  <dcterms:created xsi:type="dcterms:W3CDTF">2016-03-05T13:39:03Z</dcterms:created>
  <dcterms:modified xsi:type="dcterms:W3CDTF">2016-03-29T08:08:21Z</dcterms:modified>
</cp:coreProperties>
</file>