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460" windowWidth="17900" windowHeight="17540" activeTab="0"/>
  </bookViews>
  <sheets>
    <sheet name="Ratio calc form - Table 1" sheetId="1" r:id="rId1"/>
  </sheets>
  <definedNames/>
  <calcPr fullCalcOnLoad="1"/>
</workbook>
</file>

<file path=xl/sharedStrings.xml><?xml version="1.0" encoding="utf-8"?>
<sst xmlns="http://schemas.openxmlformats.org/spreadsheetml/2006/main" count="237" uniqueCount="172">
  <si>
    <t>Trial Forge: cost estimates for Time to collect</t>
  </si>
  <si>
    <t>Note:</t>
  </si>
  <si>
    <t xml:space="preserve">2. The hourly rate is the February 2022 hourly rate for a UK National Health Service research nurse. </t>
  </si>
  <si>
    <t>Hourly rate for research nurse time</t>
  </si>
  <si>
    <t>All trials</t>
  </si>
  <si>
    <t>Primary outcome total Time to collect</t>
  </si>
  <si>
    <t>Secondary outcomes total Time to collect</t>
  </si>
  <si>
    <t>Total Time to collect</t>
  </si>
  <si>
    <t>Time spent on secondaries compared to primary (ratio)</t>
  </si>
  <si>
    <t>Notional cost of primary outcome collection (£)</t>
  </si>
  <si>
    <t>Notional cost of secondary outcome collection (£)</t>
  </si>
  <si>
    <t>Total notional cost of outcome collection (£)</t>
  </si>
  <si>
    <t>Median (mins)</t>
  </si>
  <si>
    <t>Median</t>
  </si>
  <si>
    <t>Min (mins)</t>
  </si>
  <si>
    <t>Min</t>
  </si>
  <si>
    <t>Max (mins)</t>
  </si>
  <si>
    <t>Max</t>
  </si>
  <si>
    <t>Median (hours)</t>
  </si>
  <si>
    <t>Min (hours)</t>
  </si>
  <si>
    <t>Max (hours)</t>
  </si>
  <si>
    <t>Phase 3 trials</t>
  </si>
  <si>
    <t>Trial ID</t>
  </si>
  <si>
    <t>Title of trial</t>
  </si>
  <si>
    <t>Primary outcome total Time to collect (mins)</t>
  </si>
  <si>
    <t>Secondary outcomes total Time to collect (mins)</t>
  </si>
  <si>
    <t>Total Time to collect (mins)</t>
  </si>
  <si>
    <t>Foldable vs rigid lenses after phacoemulsification for cataract surgery: a randomised controlled trial</t>
  </si>
  <si>
    <t>Motivational counseling to reduce sitting time: a community-based randomized controlled trial in adults</t>
  </si>
  <si>
    <t>Assessment of the adjuvant effect of tacrolimus in the management of pemphigus vulgaris: A randomized controlled trial</t>
  </si>
  <si>
    <t>Impact of age of first exposure to Plasmodium falciparum on antibody responses to malaria in children: a randomized, controlled trial in Mozambique</t>
  </si>
  <si>
    <t>A Cluster Randomized-Controlled Trial of a Classroom-Based Drama Workshop Program to Improve Mental Health Outcomes among Immigrant and Refugee Youth in Special Classes</t>
  </si>
  <si>
    <t>Robotic Resistance/Assistance Training Improves Locomotor Function in Individuals Poststroke: A Randomized Controlled Study</t>
  </si>
  <si>
    <t>Resistance to Erythropoiesis Stimulating Agents in Patients Treated with Online Hemodiafiltration and Ultrapure Low-Flux Hemodialysis: Results from a Randomized Controlled Trial (CONTRAST)</t>
  </si>
  <si>
    <t>A Text Message Alcohol Intervention for Young Adult Emergency Department Patients: A Randomized Clinical Trial</t>
  </si>
  <si>
    <t>Multidisciplinary Group Clinic Appointments: The Self-Management and Care of Heart Failure (SMAC-HF) Trial</t>
  </si>
  <si>
    <t>Platelet-rich plasma injections for the treatment of hamstring injuries: a randomized controlled trial</t>
  </si>
  <si>
    <t>Influence of counseling sessions on the prevalence of breastfeeding in the first year of life: a randomized clinical trial with adolescent mothers and grandmothers</t>
  </si>
  <si>
    <t>Diet and physical exercise in psoriasis: a randomized controlled trial</t>
  </si>
  <si>
    <t>Online CBT for preschool anxiety disorders: a randomised control trial</t>
  </si>
  <si>
    <t>Family-based psychosocial support and education as part of pulmonary rehabilitation in COPD: a randomized controlled trial</t>
  </si>
  <si>
    <t>Increasing varenicline dose in smokers who do not respond to the standard dosage: a randomized clinical trial</t>
  </si>
  <si>
    <t>Modafinil increases the latency of response in the Hayling Sentence Completion Test in healthy volunteers: a randomised controlled trial</t>
  </si>
  <si>
    <t>A randomized phase III study comparing pegylated liposomal doxorubicin with capecitabine as first-line chemotherapy in elderly patients with metastatic breast cancer: results of the OMEGA study of the Dutch Breast Cancer Research Group BOOG</t>
  </si>
  <si>
    <t>Transforaminal versus intra-articular facet corticosteroid injections for the treatment of cervical radiculopathy: a randomized, double-blind, controlled study</t>
  </si>
  <si>
    <t>Simvastatin as a novel therapeutic agent for venous ulcers: a randomized, double-blind, placebo-controlled trial</t>
  </si>
  <si>
    <t>Prevention of conversion to abnormal TCD with hydroxyurea in sickle cell anemia: a phase III international randomized clinical trial</t>
  </si>
  <si>
    <t>Interactive cognitive-motor step training improves cognitive risk factors of falling in older adults – a randomized controlled trial</t>
  </si>
  <si>
    <t>Tilt table therapies for patients with severe disorders of consciousness: a randomized, controlled trial</t>
  </si>
  <si>
    <t>Evaluation of sit-stand workstations in an office setting: a randomised controlled trial</t>
  </si>
  <si>
    <t>Continuous positive airway pressure with helmet versus mask in infants with bronchiolitis: An RCT</t>
  </si>
  <si>
    <t>Ultra-low-dose buprenorphine as a time-limited treatment for severe suicidal ideation: A randomized controlled trial</t>
  </si>
  <si>
    <t>Radiofrequency versus ethanol ablation for treating predominantly cystic thyroid nodules: A randomized clinical trial</t>
  </si>
  <si>
    <t>Folic acid causes higher prevalence of detectable unmetabolized folic acid in serum than B-complex: A randomized clinical trial</t>
  </si>
  <si>
    <t>Early intervention and child physical health: Evidence from a Dublin-based randomized controlled trial</t>
  </si>
  <si>
    <t>Early sustained unresponsiveness after short-course egg oral immunotherapy: a randomized controlled study in egg-allergic children</t>
  </si>
  <si>
    <t>Diagnostic performance of the Bernese versus Ottawa ankle rules: Results of a randomised controlled trial</t>
  </si>
  <si>
    <t>Circuit class therapy or seven-day week therapy for increasing rehabilitation intensity of therapy after stroke (CIRCIT): a randomized controlled trial</t>
  </si>
  <si>
    <t>Implementation of a surgical safety checklist and postoperative outcomes: a prospective randomized controlled study</t>
  </si>
  <si>
    <t>Oxybutynin as a treatment for generalized hyperhidrosis: a randomized, placebo-controlled trial</t>
  </si>
  <si>
    <t>Benefits of partnered strength training for prostate cancer survivors and spouses: results from a randomized controlled trial of the Exercising Together project</t>
  </si>
  <si>
    <t>Calcium and vitamin D supplementation do not influence menopause-related symptoms: Results of the Women’s Health Initiative Trial</t>
  </si>
  <si>
    <t>Resveratrol improves treatment outcome and laboratory parameters in patients with Takayasu arteritis: A randomized double-blind and
placebo-controlled trial</t>
  </si>
  <si>
    <t>Tai Chi Exercise for Cancer-Related Fatigue in Patients With Lung Cancer Undergoing Chemotherapy: A Randomized Controlled Trial</t>
  </si>
  <si>
    <t>Comparison of active vs. expectant management of the third stage of labor in women with low risk of postpartum hemorrhage: a randomized controlled trial</t>
  </si>
  <si>
    <t>Efficacy of Cognitive-Behavioral Therapy for Insomnia Combined With Antidepressant Pharmacotherapy in Patients With Comorbid Depression and Insomnia: A Randomized Controlled Trial</t>
  </si>
  <si>
    <t>Effect of Continuous Positive Airway Pressure on Cardiovascular Biomarkers: The Sleep Apnea Stress Randomized Controlled Trial</t>
  </si>
  <si>
    <t>Is dextrose prolotherapy superior to placebo for the treatment of temporomandibular joint hypermobility? A randomized clinical trial</t>
  </si>
  <si>
    <t>Should Asymptomatic Bacteriuria Be Systematically Treated in Kidney Transplant Recipients? Results From a Randomized Controlled Trial</t>
  </si>
  <si>
    <t>Is there an effect of intranasal insulin on development and behaviour in Phelan-McDermid syndrome? A randomized, double-blind, placebo-controlled trial</t>
  </si>
  <si>
    <t>Effects of Housing First on Employment and Income of Homeless Individuals: Results of a Randomized Trial</t>
  </si>
  <si>
    <t>Refeeding low weight hospitalized adolescents with anorexia nervosa: a multicenter randomized controlled trial</t>
  </si>
  <si>
    <t>Sustained-release dexamfetamine in the treatment of chronic cocaine-dependent patients on heroin-assisted treatment: a randomised, double-blind, placebo-controlled trial</t>
  </si>
  <si>
    <t>Immediate versus delayed invasive intervention for non-STEMI patients: The RIDDLE-NSTEMI Study</t>
  </si>
  <si>
    <t>Belotecan/cisplatin versus etoposide/cisplatin in previously untreated patients with extensive-stage small cell lung carcinoma: a multi-center randomized phase III trial</t>
  </si>
  <si>
    <t>Duration of antibiotic treatment in community-acquired pneumonia: A multicenter randomized clinical trial</t>
  </si>
  <si>
    <t>Seven-day intensive preoperative rehabilitation for elderly patients with lung cancer: a randomized controlled trial</t>
  </si>
  <si>
    <t>Effect of soy in men with type 2 diabetes mellitus and subclinical hypogonadism: A randomized controlled study</t>
  </si>
  <si>
    <t>Supported telemonitoring and glycemic control in people with type 2 diabetes: The telescot diabetes pragmatic multicenter randomized controlled trial</t>
  </si>
  <si>
    <t>Behavioral weight loss intervention for migraine: A randomized controlled trial</t>
  </si>
  <si>
    <t>Clinic and home-based behavioral intervention for obesity in pre-schoolers: A randomized trial</t>
  </si>
  <si>
    <t>Effects of clay art therapy on adults outpatients with major depressive disorder: A randomized controlled trial</t>
  </si>
  <si>
    <t>Effectiveness of irrigation with chlorhexidine after removal of mandibular third molars: A randomised controlled trial</t>
  </si>
  <si>
    <t>The effects of multi-disciplinary psycho-social care on socio-economic problems in cancer patients: A cluster-randomized trial</t>
  </si>
  <si>
    <t>Clinical effects of a pharmacist intervention in acute wards: A randomized controlled trial</t>
  </si>
  <si>
    <t>Reducing trunk compensation in stroke survivors: A randomized crossover trial comparing visual and force feedback modalities</t>
  </si>
  <si>
    <t>Effect of Erythropoietin in patients with acute myocardial infarction: five-year results of the REVIVAL-3 trial</t>
  </si>
  <si>
    <t>Does azithromycin given to women in labour decrease ocular bacterial infection in neonates? A double-blind, randomized trial</t>
  </si>
  <si>
    <t>Comparison of 3D laparoscopic gastrectomy with a 2D procedure for gastric cancer: A phase 3 randomized controlled trial</t>
  </si>
  <si>
    <t>Effect of myofascial techniques for treatment of persistent arm pain after breast cancer treatment: Randomized controlled trial</t>
  </si>
  <si>
    <t>Multidomain lifestyle intervention benefits a large elderly population at risk for cognitive decline and dementia regardless of baseline characteristics: The FINGER trial</t>
  </si>
  <si>
    <t>Mercaptopurine versus placebo to prevent recurrence of Crohn’s disease after surgical resection (TOPPIC): A multicentre, double-blind randomised controlled trial</t>
  </si>
  <si>
    <t>Work-focused cognitive behavioural intervention for psychological complaints in patients on sick leave due to work-related stress: Results from a randomized controlled trial</t>
  </si>
  <si>
    <t>Efficacy of guided self-help behavioural activation and physical acivity for depression: A randomized controlled trial</t>
  </si>
  <si>
    <t>Acupressure, sleep, and quality of life in institutionalized older adults: A randomized controlled clinical trial</t>
  </si>
  <si>
    <t>Repetitive TMS to augment cognitive processing therapy in combat veterans of recent conflicts with PTSD: A randomized clinical trial</t>
  </si>
  <si>
    <t>Minimally invasive versus abdominal radical hysterectomy for cervical cancer</t>
  </si>
  <si>
    <t>Classroom-based physical activity improves children’s math achievement – A randomized controlled trial</t>
  </si>
  <si>
    <t>Effect of a low-intensity PSA-based screening based intervention on prostate cancer mortality: The CAP randomized clinical trial</t>
  </si>
  <si>
    <t xml:space="preserve">Prophylaxis of postoperative nausea and vomiting after cardiac surgery in high-risk patients: A randomized controlled study </t>
  </si>
  <si>
    <t xml:space="preserve">Effects of long-term norfloxacin therapy in patients with advanced cirrhosis </t>
  </si>
  <si>
    <t xml:space="preserve">Cervical ripening balloon with and without oxytocin in multiparas: A randomized controlled trial </t>
  </si>
  <si>
    <t xml:space="preserve">Self-tracking of physical activity in people with type 2 diabetes </t>
  </si>
  <si>
    <t>An 18-mo randomized, double-blind, placebo-controlled trial of DHA-rich fish oil to prevent age-related cognitive decline in cognitively normal older adults</t>
  </si>
  <si>
    <t>Effects of a combined physical and psychosocial training for children with cancer: A randomized controlled trial</t>
  </si>
  <si>
    <t>Managing risk of non-communicable diseases in women with bulimia nervosa or binge eating disorders: A randomized trial with 12 months follow-up</t>
  </si>
  <si>
    <t>Communication-based interventions for increasing influenza vaccination rates among Aboriginal children: A randomised controlled trial</t>
  </si>
  <si>
    <t>Garlic extract favourably modifies markers of endothelial function in obese patients – randomized double blind placebo-controlled nutritional intervention</t>
  </si>
  <si>
    <t>Bag-Mask Ventilation during Tracheal Intubation
of Critically Ill Adults</t>
  </si>
  <si>
    <t>Design of the SHAPE-2 study: the effect of physical activity, in addition to weight loss, on biomarkers of postmenopausal breast cancer risk</t>
  </si>
  <si>
    <t>Satisfactory analgesia with minimal emesis in day surgeries: a randomised controlled trial of morphine versus hydromorphone</t>
  </si>
  <si>
    <t>Effects of home reading training on reading and quality of life in AMD-a randomized and controlled study</t>
  </si>
  <si>
    <t>A randomized trial of trigger point dry needling versus sham needling for chronic tension-type headache</t>
  </si>
  <si>
    <t>Cost-effectiveness and quality of life of a diet intervention postpartum: 2-year results from a randomized controlled trial</t>
  </si>
  <si>
    <t>Discontinuing cotrimoxazole preventive therapy in HIV-infected adults who are stable on antiretroviral treatment in Uganda (COSTOP): A randomised placebo-controlled trial</t>
  </si>
  <si>
    <t>Goal-oriented cognitive rehabilitation for early-stage Alzheimer's and related dementias: the GREAT RCT</t>
  </si>
  <si>
    <t>Lung protective ventilation during pulmonary resection in children: a prospective, single-centre, randomised controlled trial</t>
  </si>
  <si>
    <t>Cuff-assisted versus cap-assisted colonoscopy for adenoma detection: results of a randomized study</t>
  </si>
  <si>
    <t>Selective laser trabeculoplasty versus drops for newly diagnosed ocular hypertension and glaucoma: the LiGHT RCT</t>
  </si>
  <si>
    <t>Inflammatory markers response to citrulline supplementation in patients with non-alcoholic fatty liver disease: a randomized, double blind, placebo-controlled, clinical trial</t>
  </si>
  <si>
    <t>Effect of manual physiotherapy in homogeneous individuals with subacromial shoulder impingement: A randomized controlled trial</t>
  </si>
  <si>
    <t>Adjuvant Chemotherapy plus Radiation for Locally Advanced Endometrial Cancer</t>
  </si>
  <si>
    <t>Procalcitonin-Guided Treatment on Duration of Antibiotic Therapy and Cost in Septic Patients (PRODA): a Multi-Center Randomized Controlled Trial</t>
  </si>
  <si>
    <t>Levothyroxine in Women with Thyroid Peroxidase Antibodies before Conception</t>
  </si>
  <si>
    <t>Pre-pregnancy and early pregnancy calcium supplementation among women at high risk of pre-eclampsia: a multicentre, double-blind, randomised, placebo-controlled trial</t>
  </si>
  <si>
    <t>White Sweet Potato as Meal Replacement for Overweight White-Collar Workers: A Randomized Controlled Trial</t>
  </si>
  <si>
    <t>Group singing improves depression and life quality in patients with stable COPD: a randomized community-based trial in China</t>
  </si>
  <si>
    <t>Core outcome set trials</t>
  </si>
  <si>
    <t>Notional cost of primary outcome collection</t>
  </si>
  <si>
    <t>Notional cost of secondary outcome collection</t>
  </si>
  <si>
    <t>Total notional cost of outcome collection</t>
  </si>
  <si>
    <t>Direct comparison of treatment responses, remission rates, and drug adherence in patients with rheumatoid arthritis treated with adalimumab, etanercept, or infliximab: results from 8 years of surveillance of clinical practice in the DANBIO registry.</t>
  </si>
  <si>
    <t>Effects of Atorvastatin on Disease Activity and HDL Cholesterol Function in Patients With Rheumatoid Arthritis</t>
  </si>
  <si>
    <t>A Comparison of Methotrexate Alone or Combined to Infliximab or to Pulse Methylprednisolone in Early Rheumatoid Arthritis: A Magnetic Resonance Imaging Study</t>
  </si>
  <si>
    <t>Treatment of Early RA: Minocycline in Combination With Methotrexate vs Methotrexate Alone</t>
  </si>
  <si>
    <t>Comparison of MTX+ anti-TNF to MTX+ conventional DMARDs in patients with early rheumatoid arthritis who failed MTX alone</t>
  </si>
  <si>
    <t>Switching Anti-TNF-Alpha Agents in Rheumatoid Arthritis (RA)</t>
  </si>
  <si>
    <t>TNF-blocking Therapy in Combination With Disease-modifying Antirheumatic Drugs in Early Rheumatoid Arthritis (NEO-RACo)</t>
  </si>
  <si>
    <t>Success of Tocilizumab in RA Patients With Remission Induction and Sustained Efficacy After Discontinuation (SURPRISE)</t>
  </si>
  <si>
    <t>Spacing of TNF-blocker Injections in Rheumatoid Arthritis Study (STRASS)</t>
  </si>
  <si>
    <t>Optimal management of rheumatoid arthritis patients requiring biologic therapy (ORBIT)</t>
  </si>
  <si>
    <t>Effectiveness in daily practice of different treatment strategies for early rheumatoid arthritis</t>
  </si>
  <si>
    <t>Improvement in insulin resistance is greater when infliximab is added to methotrexate during intensive treatment of early rheumatoid arthritis-results from the IDEA study.</t>
  </si>
  <si>
    <t>Study of Two Different Starting Doses of Methotrexate When Starting Treatment in Rheumatoid Arthritis (DMIRA)</t>
  </si>
  <si>
    <t>Study of Different Doses of Folic Acid in Combination With Methotrexate in Rheumatoid Arthritis (FOLVARI)</t>
  </si>
  <si>
    <t>Leflunomide Versus Sulfasalazine/Methotrexate in Rheumatoid Arthritis:an Ultrasound/Magnetic Resonance Imaging Study</t>
  </si>
  <si>
    <t xml:space="preserve">RA Denosumab on bone microstructure study </t>
  </si>
  <si>
    <t>Combination Treatment With Methotrexate, Cyclosporine, and Intraarticular Betamethasone Compared With Methotrexate and Intraarticular Betamethasone in Early Active Rheumatoid Arthritis Early Active Rheumatoid Arthritis</t>
  </si>
  <si>
    <t>Public health trials</t>
  </si>
  <si>
    <t>PRENACEL - a mHealth messaging system to complement antenatal care: a cluster randomized trial</t>
  </si>
  <si>
    <t>Effects of web-based stress and depression literacy intervention on improving symptoms and knowledge of depression among workers: A randomized controlled trial</t>
  </si>
  <si>
    <t>Theory-based modifications of an advanced notification letter improves screening for bowel cancer in men: A randomised controlled trial</t>
  </si>
  <si>
    <t>A randomized, controlled trial to increase discussion of breast cancer in primary care</t>
  </si>
  <si>
    <t>Metabolic syndrome from adolescence to early adulthood: effect of infancy-onset dietary counseling of low saturated fat: the Special Turku Coronary Risk Factor Intervention Project (STRIP)</t>
  </si>
  <si>
    <t>Effectiveness of a group diabetes education programme in under-served communities in South Africa: a pragmatic cluster randomized controlled trial</t>
  </si>
  <si>
    <t>Improving feeding and growth of HIV-positive children through nutrition training of frontline health workers in Tanga, Tanzania</t>
  </si>
  <si>
    <t>Family-centered brief intervention for reducing obesity and cardiovascular disease risk: A randomized controlled trial</t>
  </si>
  <si>
    <t>Effectiveness of a walking programme to support adults with intellectual disabilities to increase physical activity: walk well cluster-randomised controlled trial.</t>
  </si>
  <si>
    <t>Intervention of childhood and adolescents obesity in Shantou city</t>
  </si>
  <si>
    <t>A block randomized controlled trial of a brief smoking cessation counselling and advice through short message service on participants who joined the Quit to Win Contest in Hong Kong</t>
  </si>
  <si>
    <t>Brief report: A randomized controlled trial examining peer support and behavioral weight loss treatment</t>
  </si>
  <si>
    <t>Self-Expansion is Associated with Better Adherence and Obesity Treatment Outcomes in Adults</t>
  </si>
  <si>
    <t>The Effectiveness of a Web-Based Computer-Tailored Intervention on Workplace Sitting: A Randomized Controlled Trial</t>
  </si>
  <si>
    <t>Effects of Awareness Material on Suicide-Related Knowledge and the Intention to Provide Adequate Help to Suicidal Individuals</t>
  </si>
  <si>
    <t>A Computerized Lifestyle Application to Promote Multiple Health Behaviors at the Workplace: Testing Its Behavioral and Psychological Effects</t>
  </si>
  <si>
    <t>Motivational interviewing and self-determination theory in a web-based computer tailored physical activity intervention: A randomized controlled trial</t>
  </si>
  <si>
    <t xml:space="preserve">1. These data are based on the 134 trials for which we could obtain full Time to collect data for the trial.  </t>
  </si>
  <si>
    <t>Q1</t>
  </si>
  <si>
    <t>Q3</t>
  </si>
  <si>
    <t>IQR</t>
  </si>
  <si>
    <t>Lower limit</t>
  </si>
  <si>
    <t>Upper limit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</si>
</sst>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£-809]#,##0.00"/>
    <numFmt numFmtId="165" formatCode="0.0"/>
    <numFmt numFmtId="166" formatCode="&quot;£&quot;#,##0.00"/>
  </numFmts>
  <fonts count="51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8"/>
      <color indexed="9"/>
      <name val="Arial"/>
      <family val="0"/>
    </font>
    <font>
      <sz val="11"/>
      <color indexed="9"/>
      <name val="Arial"/>
      <family val="0"/>
    </font>
    <font>
      <sz val="11"/>
      <color indexed="9"/>
      <name val="Helvetica Bold"/>
      <family val="0"/>
    </font>
    <font>
      <sz val="12"/>
      <color indexed="9"/>
      <name val="Arial"/>
      <family val="2"/>
    </font>
    <font>
      <sz val="12"/>
      <color indexed="9"/>
      <name val="Helvetica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Helvetica"/>
      <family val="2"/>
    </font>
    <font>
      <sz val="11"/>
      <color indexed="8"/>
      <name val="Arial"/>
      <family val="2"/>
    </font>
    <font>
      <sz val="11"/>
      <color indexed="8"/>
      <name val="Helvetic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2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30"/>
      <name val="Helvetica Neue"/>
      <family val="2"/>
    </font>
    <font>
      <u val="single"/>
      <sz val="11"/>
      <color indexed="25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Helvetica Neue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right" vertical="center" wrapText="1"/>
    </xf>
    <xf numFmtId="49" fontId="4" fillId="34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left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left" vertical="center"/>
    </xf>
    <xf numFmtId="0" fontId="3" fillId="34" borderId="11" xfId="0" applyNumberFormat="1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left" vertical="center"/>
    </xf>
    <xf numFmtId="0" fontId="3" fillId="35" borderId="11" xfId="0" applyNumberFormat="1" applyFont="1" applyFill="1" applyBorder="1" applyAlignment="1">
      <alignment vertical="center" wrapText="1"/>
    </xf>
    <xf numFmtId="164" fontId="7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right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right" vertical="center" wrapText="1"/>
    </xf>
    <xf numFmtId="0" fontId="10" fillId="34" borderId="11" xfId="0" applyNumberFormat="1" applyFont="1" applyFill="1" applyBorder="1" applyAlignment="1">
      <alignment/>
    </xf>
    <xf numFmtId="165" fontId="3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right" vertical="center" wrapText="1"/>
    </xf>
    <xf numFmtId="2" fontId="11" fillId="34" borderId="11" xfId="0" applyNumberFormat="1" applyFont="1" applyFill="1" applyBorder="1" applyAlignment="1">
      <alignment horizontal="center" vertical="center" wrapText="1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right"/>
    </xf>
    <xf numFmtId="0" fontId="3" fillId="35" borderId="11" xfId="0" applyNumberFormat="1" applyFont="1" applyFill="1" applyBorder="1" applyAlignment="1">
      <alignment horizontal="left" vertical="center" wrapText="1"/>
    </xf>
    <xf numFmtId="0" fontId="12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6" fontId="3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EFEFE"/>
      <rgbColor rgb="00B4B4B4"/>
      <rgbColor rgb="00FFFFFF"/>
      <rgbColor rgb="00CAF0F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showGridLines="0" tabSelected="1" zoomScale="75" zoomScaleNormal="75" zoomScalePageLayoutView="0" workbookViewId="0" topLeftCell="C142">
      <selection activeCell="G164" sqref="G164"/>
    </sheetView>
  </sheetViews>
  <sheetFormatPr defaultColWidth="10.296875" defaultRowHeight="19.5" customHeight="1"/>
  <cols>
    <col min="1" max="1" width="16.796875" style="1" customWidth="1"/>
    <col min="2" max="2" width="79.296875" style="1" customWidth="1"/>
    <col min="3" max="4" width="18.69921875" style="1" customWidth="1"/>
    <col min="5" max="5" width="19.796875" style="1" customWidth="1"/>
    <col min="6" max="6" width="16.5" style="1" customWidth="1"/>
    <col min="7" max="7" width="18.796875" style="1" customWidth="1"/>
    <col min="8" max="8" width="10.19921875" style="1" customWidth="1"/>
    <col min="9" max="9" width="11.296875" style="1" bestFit="1" customWidth="1"/>
    <col min="10" max="12" width="15.19921875" style="1" customWidth="1"/>
    <col min="13" max="16" width="10.19921875" style="1" customWidth="1"/>
    <col min="17" max="16384" width="10.296875" style="1" customWidth="1"/>
  </cols>
  <sheetData>
    <row r="1" spans="1:16" ht="52.5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4"/>
      <c r="K1" s="4"/>
      <c r="L1" s="4"/>
      <c r="M1" s="5"/>
      <c r="N1" s="5"/>
      <c r="O1" s="5"/>
      <c r="P1" s="5"/>
    </row>
    <row r="2" spans="1:16" ht="16.5" customHeight="1">
      <c r="A2" s="6" t="s">
        <v>1</v>
      </c>
      <c r="B2" s="7" t="s">
        <v>166</v>
      </c>
      <c r="C2" s="8"/>
      <c r="D2" s="8"/>
      <c r="E2" s="9"/>
      <c r="F2" s="9"/>
      <c r="G2" s="9"/>
      <c r="H2" s="9"/>
      <c r="I2" s="9"/>
      <c r="J2" s="8"/>
      <c r="K2" s="8"/>
      <c r="L2" s="8"/>
      <c r="M2" s="9"/>
      <c r="N2" s="9"/>
      <c r="O2" s="9"/>
      <c r="P2" s="9"/>
    </row>
    <row r="3" spans="1:16" ht="22.5" customHeight="1">
      <c r="A3" s="10"/>
      <c r="B3" s="11" t="s">
        <v>2</v>
      </c>
      <c r="C3" s="8"/>
      <c r="D3" s="8"/>
      <c r="E3" s="9"/>
      <c r="F3" s="9"/>
      <c r="G3" s="9"/>
      <c r="H3" s="9"/>
      <c r="I3" s="9"/>
      <c r="J3" s="8"/>
      <c r="K3" s="8"/>
      <c r="L3" s="8"/>
      <c r="M3" s="9"/>
      <c r="N3" s="9"/>
      <c r="O3" s="9"/>
      <c r="P3" s="9"/>
    </row>
    <row r="4" spans="1:16" ht="15" customHeight="1">
      <c r="A4" s="8"/>
      <c r="B4" s="12"/>
      <c r="C4" s="8"/>
      <c r="D4" s="8"/>
      <c r="E4" s="9"/>
      <c r="F4" s="9"/>
      <c r="G4" s="9"/>
      <c r="H4" s="9"/>
      <c r="I4" s="9"/>
      <c r="J4" s="8"/>
      <c r="K4" s="8"/>
      <c r="L4" s="8"/>
      <c r="M4" s="9"/>
      <c r="N4" s="9"/>
      <c r="O4" s="9"/>
      <c r="P4" s="9"/>
    </row>
    <row r="5" spans="1:16" ht="15" customHeight="1">
      <c r="A5" s="8"/>
      <c r="B5" s="12"/>
      <c r="C5" s="8"/>
      <c r="D5" s="8"/>
      <c r="E5" s="9"/>
      <c r="F5" s="9"/>
      <c r="G5" s="9"/>
      <c r="H5" s="9"/>
      <c r="I5" s="9"/>
      <c r="J5" s="8"/>
      <c r="K5" s="8"/>
      <c r="L5" s="8"/>
      <c r="M5" s="9"/>
      <c r="N5" s="9"/>
      <c r="O5" s="9"/>
      <c r="P5" s="9"/>
    </row>
    <row r="6" spans="1:16" ht="30" customHeight="1">
      <c r="A6" s="13" t="s">
        <v>3</v>
      </c>
      <c r="B6" s="14"/>
      <c r="C6" s="15">
        <v>23.51</v>
      </c>
      <c r="D6" s="16"/>
      <c r="E6" s="17"/>
      <c r="F6" s="17"/>
      <c r="G6" s="17"/>
      <c r="H6" s="17"/>
      <c r="I6" s="17"/>
      <c r="J6" s="16"/>
      <c r="K6" s="16"/>
      <c r="L6" s="16"/>
      <c r="M6" s="17"/>
      <c r="N6" s="17"/>
      <c r="O6" s="17"/>
      <c r="P6" s="17"/>
    </row>
    <row r="7" spans="1:16" ht="15" customHeight="1">
      <c r="A7" s="8"/>
      <c r="B7" s="12"/>
      <c r="C7" s="8"/>
      <c r="D7" s="8"/>
      <c r="E7" s="9"/>
      <c r="F7" s="9"/>
      <c r="G7" s="9"/>
      <c r="H7" s="9"/>
      <c r="I7" s="9"/>
      <c r="J7" s="8"/>
      <c r="K7" s="8"/>
      <c r="L7" s="8"/>
      <c r="M7" s="9"/>
      <c r="N7" s="9"/>
      <c r="O7" s="9"/>
      <c r="P7" s="9"/>
    </row>
    <row r="8" spans="1:16" ht="15" customHeight="1">
      <c r="A8" s="8"/>
      <c r="B8" s="12"/>
      <c r="C8" s="8"/>
      <c r="D8" s="8"/>
      <c r="E8" s="9"/>
      <c r="F8" s="9"/>
      <c r="G8" s="9"/>
      <c r="H8" s="9"/>
      <c r="I8" s="9"/>
      <c r="J8" s="8"/>
      <c r="K8" s="8"/>
      <c r="L8" s="8"/>
      <c r="M8" s="9"/>
      <c r="N8" s="9"/>
      <c r="O8" s="9"/>
      <c r="P8" s="9"/>
    </row>
    <row r="9" spans="1:16" ht="34.5" customHeight="1">
      <c r="A9" s="18" t="s">
        <v>4</v>
      </c>
      <c r="B9" s="14"/>
      <c r="C9" s="16"/>
      <c r="D9" s="16"/>
      <c r="E9" s="17"/>
      <c r="F9" s="17"/>
      <c r="G9" s="17"/>
      <c r="H9" s="17"/>
      <c r="I9" s="17"/>
      <c r="J9" s="16"/>
      <c r="K9" s="16"/>
      <c r="L9" s="16"/>
      <c r="M9" s="17"/>
      <c r="N9" s="17"/>
      <c r="O9" s="17"/>
      <c r="P9" s="17"/>
    </row>
    <row r="10" spans="1:16" ht="114">
      <c r="A10" s="8"/>
      <c r="B10" s="8"/>
      <c r="C10" s="19" t="s">
        <v>5</v>
      </c>
      <c r="D10" s="19" t="s">
        <v>6</v>
      </c>
      <c r="E10" s="19" t="s">
        <v>7</v>
      </c>
      <c r="F10" s="9"/>
      <c r="G10" s="19" t="s">
        <v>8</v>
      </c>
      <c r="H10" s="9"/>
      <c r="I10" s="9"/>
      <c r="J10" s="19" t="s">
        <v>9</v>
      </c>
      <c r="K10" s="19" t="s">
        <v>10</v>
      </c>
      <c r="L10" s="19" t="s">
        <v>11</v>
      </c>
      <c r="M10" s="9"/>
      <c r="N10" s="9"/>
      <c r="O10" s="9"/>
      <c r="P10" s="9"/>
    </row>
    <row r="11" spans="1:16" ht="15" customHeight="1">
      <c r="A11" s="8"/>
      <c r="B11" s="20" t="s">
        <v>12</v>
      </c>
      <c r="C11" s="42">
        <f>MEDIAN(C22:C121,C134:C150,C163:C179)</f>
        <v>3367.5</v>
      </c>
      <c r="D11" s="42">
        <f>MEDIAN(D22:D121,D134:D150,D163:D179)</f>
        <v>11440</v>
      </c>
      <c r="E11" s="8">
        <f>MEDIAN(E22:E121,E134:E150,E163:E179)</f>
        <v>20457</v>
      </c>
      <c r="F11" s="20" t="s">
        <v>13</v>
      </c>
      <c r="G11" s="21">
        <f>MEDIAN(G22:G121,G134:G150,G163:G179)</f>
        <v>3.0125</v>
      </c>
      <c r="H11" s="9"/>
      <c r="I11" s="20" t="s">
        <v>13</v>
      </c>
      <c r="J11" s="45">
        <f>MEDIAN(J22:J121,J134:J150,J163:J179)</f>
        <v>1319.4987500000002</v>
      </c>
      <c r="K11" s="45">
        <f>MEDIAN(K22:K121,K134:K150,K163:K179)</f>
        <v>4482.573333333334</v>
      </c>
      <c r="L11" s="45">
        <f>MEDIAN(L22:L121,L134:L150,L163:L179)</f>
        <v>8015.7345000000005</v>
      </c>
      <c r="M11" s="9"/>
      <c r="N11" s="9"/>
      <c r="O11" s="9"/>
      <c r="P11" s="9"/>
    </row>
    <row r="12" spans="1:16" ht="15" customHeight="1">
      <c r="A12" s="8"/>
      <c r="B12" s="20" t="s">
        <v>14</v>
      </c>
      <c r="C12" s="42">
        <f>MIN(C22:C121,C134:C150,C163:C179)</f>
        <v>0</v>
      </c>
      <c r="D12" s="42">
        <f>MIN(D22:D121,D134:D150,D163:D179)</f>
        <v>0</v>
      </c>
      <c r="E12" s="8">
        <f>MIN(E22:E121,E134:E150,E163:E179)</f>
        <v>135</v>
      </c>
      <c r="F12" s="9"/>
      <c r="G12" s="9"/>
      <c r="H12" s="9"/>
      <c r="I12" s="20" t="s">
        <v>15</v>
      </c>
      <c r="J12" s="45">
        <f>MIN(J22:J121,J134:J150,J163:J179)</f>
        <v>0</v>
      </c>
      <c r="K12" s="45">
        <f>MIN(K22:K121,K134:K150,K163:K179)</f>
        <v>0</v>
      </c>
      <c r="L12" s="45">
        <f>MIN(L22:L121,L134:L150,L163:L179)</f>
        <v>52.8975</v>
      </c>
      <c r="M12" s="9"/>
      <c r="N12" s="9"/>
      <c r="O12" s="9"/>
      <c r="P12" s="9"/>
    </row>
    <row r="13" spans="1:16" ht="15" customHeight="1">
      <c r="A13" s="8"/>
      <c r="B13" s="20" t="s">
        <v>16</v>
      </c>
      <c r="C13" s="42">
        <f>MAX(C22:C121,C134:C150,C163:C179)</f>
        <v>644800</v>
      </c>
      <c r="D13" s="42">
        <f>MAX(D22:D121,D134:D150,D163:D179)</f>
        <v>81409972</v>
      </c>
      <c r="E13" s="8">
        <f>MAX(E22:E121,E134:E150,E163:E179)</f>
        <v>81409972</v>
      </c>
      <c r="F13" s="9"/>
      <c r="G13" s="9"/>
      <c r="H13" s="9"/>
      <c r="I13" s="20" t="s">
        <v>17</v>
      </c>
      <c r="J13" s="45">
        <f>MAX(J22:J121,J134:J150,J163:J179)</f>
        <v>252654.13333333333</v>
      </c>
      <c r="K13" s="45">
        <f>MAX(K22:K121,K134:K150,K163:K179)</f>
        <v>31899140.695333336</v>
      </c>
      <c r="L13" s="45">
        <f>MAX(L22:L121,L134:L150,L163:L179)</f>
        <v>31899140.695333336</v>
      </c>
      <c r="M13" s="9"/>
      <c r="N13" s="9"/>
      <c r="O13" s="9"/>
      <c r="P13" s="9"/>
    </row>
    <row r="14" spans="1:16" ht="15" customHeight="1">
      <c r="A14" s="8"/>
      <c r="B14" s="23"/>
      <c r="C14" s="42"/>
      <c r="D14" s="43"/>
      <c r="E14" s="24"/>
      <c r="F14" s="9"/>
      <c r="G14" s="9"/>
      <c r="H14" s="9"/>
      <c r="I14" s="23" t="s">
        <v>167</v>
      </c>
      <c r="J14" s="45">
        <f>QUARTILE((J22:J121,J134:J150,J163:J179),1)</f>
        <v>521.33425</v>
      </c>
      <c r="K14" s="45">
        <f>QUARTILE((K22:K121,K134:K150,K163:K179),1)</f>
        <v>1175.5</v>
      </c>
      <c r="L14" s="45">
        <f>QUARTILE((L22:L121,L134:L150,L163:L179),1)</f>
        <v>2003.345875</v>
      </c>
      <c r="M14" s="9"/>
      <c r="N14" s="9"/>
      <c r="O14" s="9"/>
      <c r="P14" s="9"/>
    </row>
    <row r="15" spans="1:16" ht="15" customHeight="1">
      <c r="A15" s="8"/>
      <c r="B15" s="20" t="s">
        <v>18</v>
      </c>
      <c r="C15" s="44">
        <f aca="true" t="shared" si="0" ref="C15:D17">C11/60</f>
        <v>56.125</v>
      </c>
      <c r="D15" s="44">
        <f t="shared" si="0"/>
        <v>190.66666666666666</v>
      </c>
      <c r="E15" s="25">
        <f>E11/60</f>
        <v>340.95</v>
      </c>
      <c r="F15" s="9"/>
      <c r="G15" s="9"/>
      <c r="H15" s="9"/>
      <c r="I15" s="23" t="s">
        <v>168</v>
      </c>
      <c r="J15" s="45">
        <f>QUARTILE((J23:J122,J135:J151,J164:J180),3)</f>
        <v>5828.422875</v>
      </c>
      <c r="K15" s="45">
        <f>QUARTILE((K23:K122,K135:K151,K164:K180),3)</f>
        <v>15504.845000000001</v>
      </c>
      <c r="L15" s="45">
        <f>QUARTILE((L23:L122,L135:L151,L164:L180),3)</f>
        <v>22099.98775</v>
      </c>
      <c r="M15" s="9"/>
      <c r="N15" s="9"/>
      <c r="O15" s="9"/>
      <c r="P15" s="9"/>
    </row>
    <row r="16" spans="1:16" ht="15" customHeight="1">
      <c r="A16" s="8"/>
      <c r="B16" s="20" t="s">
        <v>19</v>
      </c>
      <c r="C16" s="44">
        <f t="shared" si="0"/>
        <v>0</v>
      </c>
      <c r="D16" s="44">
        <f t="shared" si="0"/>
        <v>0</v>
      </c>
      <c r="E16" s="25">
        <f>E12/60</f>
        <v>2.25</v>
      </c>
      <c r="F16" s="9"/>
      <c r="G16" s="9"/>
      <c r="H16" s="9"/>
      <c r="I16" s="23" t="s">
        <v>169</v>
      </c>
      <c r="J16" s="45">
        <f>J15-J14</f>
        <v>5307.088625</v>
      </c>
      <c r="K16" s="45">
        <f>K15-K14</f>
        <v>14329.345000000001</v>
      </c>
      <c r="L16" s="45">
        <f>L15-L14</f>
        <v>20096.641875</v>
      </c>
      <c r="M16" s="9"/>
      <c r="N16" s="9"/>
      <c r="O16" s="9"/>
      <c r="P16" s="9"/>
    </row>
    <row r="17" spans="1:16" ht="15" customHeight="1">
      <c r="A17" s="8"/>
      <c r="B17" s="20" t="s">
        <v>20</v>
      </c>
      <c r="C17" s="44">
        <f t="shared" si="0"/>
        <v>10746.666666666666</v>
      </c>
      <c r="D17" s="44">
        <f t="shared" si="0"/>
        <v>1356832.8666666667</v>
      </c>
      <c r="E17" s="25">
        <f>E13/60</f>
        <v>1356832.8666666667</v>
      </c>
      <c r="F17" s="9"/>
      <c r="G17" s="9"/>
      <c r="H17" s="9"/>
      <c r="I17" s="23" t="s">
        <v>170</v>
      </c>
      <c r="J17" s="45">
        <f>J16-(J14*1.5)</f>
        <v>4525.0872500000005</v>
      </c>
      <c r="K17" s="45">
        <f>K16-(K14*1.5)</f>
        <v>12566.095000000001</v>
      </c>
      <c r="L17" s="45">
        <f>L16-(L14*1.5)</f>
        <v>17091.623062500003</v>
      </c>
      <c r="M17" s="9"/>
      <c r="N17" s="9"/>
      <c r="O17" s="9"/>
      <c r="P17" s="9"/>
    </row>
    <row r="18" spans="1:16" ht="15" customHeight="1">
      <c r="A18" s="8"/>
      <c r="B18" s="8"/>
      <c r="C18" s="8"/>
      <c r="D18" s="9"/>
      <c r="E18" s="24"/>
      <c r="F18" s="9"/>
      <c r="G18" s="9"/>
      <c r="H18" s="9"/>
      <c r="I18" s="23" t="s">
        <v>171</v>
      </c>
      <c r="J18" s="45">
        <f>J16+(J15*1.5)</f>
        <v>14049.7229375</v>
      </c>
      <c r="K18" s="45">
        <f>K16+(K15*1.5)</f>
        <v>37586.6125</v>
      </c>
      <c r="L18" s="45">
        <f>L16+(L15*1.5)</f>
        <v>53246.6235</v>
      </c>
      <c r="M18" s="9"/>
      <c r="N18" s="9"/>
      <c r="O18" s="9"/>
      <c r="P18" s="9"/>
    </row>
    <row r="19" spans="1:16" ht="15" customHeight="1">
      <c r="A19" s="8"/>
      <c r="B19" s="12"/>
      <c r="C19" s="8"/>
      <c r="D19" s="8"/>
      <c r="E19" s="9"/>
      <c r="F19" s="24"/>
      <c r="G19" s="24"/>
      <c r="H19" s="9"/>
      <c r="I19" s="9"/>
      <c r="J19" s="8"/>
      <c r="K19" s="8"/>
      <c r="L19" s="8"/>
      <c r="M19" s="9"/>
      <c r="N19" s="9"/>
      <c r="O19" s="9"/>
      <c r="P19" s="9"/>
    </row>
    <row r="20" spans="1:16" ht="30" customHeight="1">
      <c r="A20" s="18" t="s">
        <v>21</v>
      </c>
      <c r="B20" s="14"/>
      <c r="C20" s="16"/>
      <c r="D20" s="16"/>
      <c r="E20" s="17"/>
      <c r="F20" s="17"/>
      <c r="G20" s="17"/>
      <c r="H20" s="17"/>
      <c r="I20" s="17"/>
      <c r="J20" s="16"/>
      <c r="K20" s="16"/>
      <c r="L20" s="16"/>
      <c r="M20" s="17"/>
      <c r="N20" s="17"/>
      <c r="O20" s="17"/>
      <c r="P20" s="17"/>
    </row>
    <row r="21" spans="1:16" ht="114">
      <c r="A21" s="19" t="s">
        <v>22</v>
      </c>
      <c r="B21" s="26" t="s">
        <v>23</v>
      </c>
      <c r="C21" s="19" t="s">
        <v>24</v>
      </c>
      <c r="D21" s="19" t="s">
        <v>25</v>
      </c>
      <c r="E21" s="19" t="s">
        <v>26</v>
      </c>
      <c r="F21" s="27"/>
      <c r="G21" s="19" t="s">
        <v>8</v>
      </c>
      <c r="H21" s="28"/>
      <c r="I21" s="28"/>
      <c r="J21" s="19" t="s">
        <v>9</v>
      </c>
      <c r="K21" s="19" t="s">
        <v>10</v>
      </c>
      <c r="L21" s="19" t="s">
        <v>11</v>
      </c>
      <c r="M21" s="28"/>
      <c r="N21" s="28"/>
      <c r="O21" s="28"/>
      <c r="P21" s="28"/>
    </row>
    <row r="22" spans="1:16" ht="27.75" customHeight="1">
      <c r="A22" s="8">
        <v>41</v>
      </c>
      <c r="B22" s="29" t="s">
        <v>27</v>
      </c>
      <c r="C22" s="8">
        <v>3600</v>
      </c>
      <c r="D22" s="8">
        <v>40800</v>
      </c>
      <c r="E22" s="30">
        <f aca="true" t="shared" si="1" ref="E22:E29">C22+D22</f>
        <v>44400</v>
      </c>
      <c r="F22" s="9"/>
      <c r="G22" s="21">
        <f>D22/C22</f>
        <v>11.333333333333334</v>
      </c>
      <c r="H22" s="9"/>
      <c r="I22" s="9"/>
      <c r="J22" s="22">
        <f aca="true" t="shared" si="2" ref="J22:J29">(C22/60)*$C$6</f>
        <v>1410.6000000000001</v>
      </c>
      <c r="K22" s="22">
        <f aca="true" t="shared" si="3" ref="K22:K29">(D22/60)*$C$6</f>
        <v>15986.800000000001</v>
      </c>
      <c r="L22" s="22">
        <f aca="true" t="shared" si="4" ref="L22:L29">(E22/60)*$C$6</f>
        <v>17397.4</v>
      </c>
      <c r="M22" s="9"/>
      <c r="N22" s="9"/>
      <c r="O22" s="9"/>
      <c r="P22" s="9"/>
    </row>
    <row r="23" spans="1:16" ht="27.75" customHeight="1">
      <c r="A23" s="8">
        <v>42</v>
      </c>
      <c r="B23" s="29" t="s">
        <v>28</v>
      </c>
      <c r="C23" s="8">
        <v>9960</v>
      </c>
      <c r="D23" s="8">
        <v>3154</v>
      </c>
      <c r="E23" s="30">
        <f t="shared" si="1"/>
        <v>13114</v>
      </c>
      <c r="F23" s="9"/>
      <c r="G23" s="21">
        <f aca="true" t="shared" si="5" ref="G23:G29">D23/C23</f>
        <v>0.31666666666666665</v>
      </c>
      <c r="H23" s="9"/>
      <c r="I23" s="9"/>
      <c r="J23" s="22">
        <f t="shared" si="2"/>
        <v>3902.6600000000003</v>
      </c>
      <c r="K23" s="22">
        <f t="shared" si="3"/>
        <v>1235.8423333333335</v>
      </c>
      <c r="L23" s="22">
        <f t="shared" si="4"/>
        <v>5138.502333333334</v>
      </c>
      <c r="M23" s="9"/>
      <c r="N23" s="9"/>
      <c r="O23" s="9"/>
      <c r="P23" s="9"/>
    </row>
    <row r="24" spans="1:16" ht="27.75" customHeight="1">
      <c r="A24" s="8">
        <v>43</v>
      </c>
      <c r="B24" s="29" t="s">
        <v>29</v>
      </c>
      <c r="C24" s="8">
        <v>276</v>
      </c>
      <c r="D24" s="8">
        <v>828</v>
      </c>
      <c r="E24" s="30">
        <f t="shared" si="1"/>
        <v>1104</v>
      </c>
      <c r="F24" s="9"/>
      <c r="G24" s="21">
        <f t="shared" si="5"/>
        <v>3</v>
      </c>
      <c r="H24" s="9"/>
      <c r="I24" s="9"/>
      <c r="J24" s="22">
        <f t="shared" si="2"/>
        <v>108.146</v>
      </c>
      <c r="K24" s="22">
        <f t="shared" si="3"/>
        <v>324.43800000000005</v>
      </c>
      <c r="L24" s="22">
        <f t="shared" si="4"/>
        <v>432.584</v>
      </c>
      <c r="M24" s="9"/>
      <c r="N24" s="9"/>
      <c r="O24" s="9"/>
      <c r="P24" s="9"/>
    </row>
    <row r="25" spans="1:16" ht="33.75" customHeight="1">
      <c r="A25" s="8">
        <v>44</v>
      </c>
      <c r="B25" s="29" t="s">
        <v>30</v>
      </c>
      <c r="C25" s="8">
        <v>3490</v>
      </c>
      <c r="D25" s="8">
        <v>18322.5</v>
      </c>
      <c r="E25" s="30">
        <f t="shared" si="1"/>
        <v>21812.5</v>
      </c>
      <c r="F25" s="9"/>
      <c r="G25" s="21">
        <f t="shared" si="5"/>
        <v>5.25</v>
      </c>
      <c r="H25" s="9"/>
      <c r="I25" s="9"/>
      <c r="J25" s="22">
        <f>(C25/60)*$C$6</f>
        <v>1367.4983333333334</v>
      </c>
      <c r="K25" s="22">
        <f t="shared" si="3"/>
        <v>7179.36625</v>
      </c>
      <c r="L25" s="22">
        <f t="shared" si="4"/>
        <v>8546.864583333334</v>
      </c>
      <c r="M25" s="9"/>
      <c r="N25" s="9"/>
      <c r="O25" s="9"/>
      <c r="P25" s="9"/>
    </row>
    <row r="26" spans="1:16" ht="33.75" customHeight="1">
      <c r="A26" s="8">
        <v>45</v>
      </c>
      <c r="B26" s="29" t="s">
        <v>31</v>
      </c>
      <c r="C26" s="8">
        <v>8325</v>
      </c>
      <c r="D26" s="8">
        <v>13875</v>
      </c>
      <c r="E26" s="30">
        <f t="shared" si="1"/>
        <v>22200</v>
      </c>
      <c r="F26" s="9"/>
      <c r="G26" s="21">
        <f t="shared" si="5"/>
        <v>1.6666666666666667</v>
      </c>
      <c r="H26" s="9"/>
      <c r="I26" s="9"/>
      <c r="J26" s="22">
        <f t="shared" si="2"/>
        <v>3262.0125000000003</v>
      </c>
      <c r="K26" s="22">
        <f t="shared" si="3"/>
        <v>5436.6875</v>
      </c>
      <c r="L26" s="22">
        <f t="shared" si="4"/>
        <v>8698.7</v>
      </c>
      <c r="M26" s="9"/>
      <c r="N26" s="9"/>
      <c r="O26" s="9"/>
      <c r="P26" s="9"/>
    </row>
    <row r="27" spans="1:16" ht="33.75" customHeight="1">
      <c r="A27" s="8">
        <v>47</v>
      </c>
      <c r="B27" s="29" t="s">
        <v>32</v>
      </c>
      <c r="C27" s="8">
        <v>1170</v>
      </c>
      <c r="D27" s="8">
        <v>4275</v>
      </c>
      <c r="E27" s="30">
        <f t="shared" si="1"/>
        <v>5445</v>
      </c>
      <c r="F27" s="9"/>
      <c r="G27" s="21">
        <f t="shared" si="5"/>
        <v>3.6538461538461537</v>
      </c>
      <c r="H27" s="9"/>
      <c r="I27" s="9"/>
      <c r="J27" s="22">
        <f t="shared" si="2"/>
        <v>458.44500000000005</v>
      </c>
      <c r="K27" s="22">
        <f t="shared" si="3"/>
        <v>1675.0875</v>
      </c>
      <c r="L27" s="22">
        <f t="shared" si="4"/>
        <v>2133.5325000000003</v>
      </c>
      <c r="M27" s="9"/>
      <c r="N27" s="9"/>
      <c r="O27" s="9"/>
      <c r="P27" s="9"/>
    </row>
    <row r="28" spans="1:16" ht="33.75" customHeight="1">
      <c r="A28" s="8">
        <v>48</v>
      </c>
      <c r="B28" s="29" t="s">
        <v>33</v>
      </c>
      <c r="C28" s="8">
        <v>2142</v>
      </c>
      <c r="D28" s="8">
        <v>859299</v>
      </c>
      <c r="E28" s="30">
        <f t="shared" si="1"/>
        <v>861441</v>
      </c>
      <c r="F28" s="9"/>
      <c r="G28" s="21">
        <f t="shared" si="5"/>
        <v>401.1666666666667</v>
      </c>
      <c r="H28" s="9"/>
      <c r="I28" s="9"/>
      <c r="J28" s="22">
        <f t="shared" si="2"/>
        <v>839.3070000000001</v>
      </c>
      <c r="K28" s="22">
        <f t="shared" si="3"/>
        <v>336701.9915</v>
      </c>
      <c r="L28" s="22">
        <f t="shared" si="4"/>
        <v>337541.29850000003</v>
      </c>
      <c r="M28" s="9"/>
      <c r="N28" s="9"/>
      <c r="O28" s="9"/>
      <c r="P28" s="9"/>
    </row>
    <row r="29" spans="1:16" ht="33.75" customHeight="1">
      <c r="A29" s="31">
        <v>49</v>
      </c>
      <c r="B29" s="32" t="s">
        <v>34</v>
      </c>
      <c r="C29" s="31">
        <v>91800</v>
      </c>
      <c r="D29" s="31">
        <v>0</v>
      </c>
      <c r="E29" s="33">
        <f t="shared" si="1"/>
        <v>91800</v>
      </c>
      <c r="F29" s="34"/>
      <c r="G29" s="35">
        <f t="shared" si="5"/>
        <v>0</v>
      </c>
      <c r="H29" s="34"/>
      <c r="I29" s="34"/>
      <c r="J29" s="36">
        <f t="shared" si="2"/>
        <v>35970.3</v>
      </c>
      <c r="K29" s="36">
        <f t="shared" si="3"/>
        <v>0</v>
      </c>
      <c r="L29" s="36">
        <f t="shared" si="4"/>
        <v>35970.3</v>
      </c>
      <c r="M29" s="34"/>
      <c r="N29" s="34"/>
      <c r="O29" s="34"/>
      <c r="P29" s="34"/>
    </row>
    <row r="30" spans="1:16" ht="33.75" customHeight="1">
      <c r="A30" s="8">
        <v>50</v>
      </c>
      <c r="B30" s="29" t="s">
        <v>35</v>
      </c>
      <c r="C30" s="8">
        <v>990</v>
      </c>
      <c r="D30" s="8">
        <v>17820</v>
      </c>
      <c r="E30" s="30">
        <f aca="true" t="shared" si="6" ref="E30:E56">C30+D30</f>
        <v>18810</v>
      </c>
      <c r="F30" s="9"/>
      <c r="G30" s="21">
        <f aca="true" t="shared" si="7" ref="G30:G56">D30/C30</f>
        <v>18</v>
      </c>
      <c r="H30" s="9"/>
      <c r="I30" s="9"/>
      <c r="J30" s="22">
        <f aca="true" t="shared" si="8" ref="J30:J56">(C30/60)*$C$6</f>
        <v>387.915</v>
      </c>
      <c r="K30" s="22">
        <f aca="true" t="shared" si="9" ref="K30:K56">(D30/60)*$C$6</f>
        <v>6982.47</v>
      </c>
      <c r="L30" s="22">
        <f aca="true" t="shared" si="10" ref="L30:L56">(E30/60)*$C$6</f>
        <v>7370.385</v>
      </c>
      <c r="M30" s="9"/>
      <c r="N30" s="9"/>
      <c r="O30" s="9"/>
      <c r="P30" s="9"/>
    </row>
    <row r="31" spans="1:16" ht="33.75" customHeight="1">
      <c r="A31" s="8">
        <v>51</v>
      </c>
      <c r="B31" s="29" t="s">
        <v>36</v>
      </c>
      <c r="C31" s="8">
        <v>48440</v>
      </c>
      <c r="D31" s="8">
        <v>4760</v>
      </c>
      <c r="E31" s="30">
        <f t="shared" si="6"/>
        <v>53200</v>
      </c>
      <c r="F31" s="9"/>
      <c r="G31" s="21">
        <f t="shared" si="7"/>
        <v>0.09826589595375723</v>
      </c>
      <c r="H31" s="9"/>
      <c r="I31" s="9"/>
      <c r="J31" s="22">
        <f t="shared" si="8"/>
        <v>18980.40666666667</v>
      </c>
      <c r="K31" s="22">
        <f t="shared" si="9"/>
        <v>1865.1266666666668</v>
      </c>
      <c r="L31" s="22">
        <f t="shared" si="10"/>
        <v>20845.533333333333</v>
      </c>
      <c r="M31" s="9"/>
      <c r="N31" s="9"/>
      <c r="O31" s="9"/>
      <c r="P31" s="9"/>
    </row>
    <row r="32" spans="1:16" ht="33.75" customHeight="1">
      <c r="A32" s="8">
        <v>52</v>
      </c>
      <c r="B32" s="29" t="s">
        <v>37</v>
      </c>
      <c r="C32" s="8">
        <v>21802.5</v>
      </c>
      <c r="D32" s="8">
        <v>21802.5</v>
      </c>
      <c r="E32" s="30">
        <f t="shared" si="6"/>
        <v>43605</v>
      </c>
      <c r="F32" s="9"/>
      <c r="G32" s="21">
        <f t="shared" si="7"/>
        <v>1</v>
      </c>
      <c r="H32" s="9"/>
      <c r="I32" s="9"/>
      <c r="J32" s="22">
        <f t="shared" si="8"/>
        <v>8542.94625</v>
      </c>
      <c r="K32" s="22">
        <f t="shared" si="9"/>
        <v>8542.94625</v>
      </c>
      <c r="L32" s="22">
        <f t="shared" si="10"/>
        <v>17085.8925</v>
      </c>
      <c r="M32" s="9"/>
      <c r="N32" s="9"/>
      <c r="O32" s="9"/>
      <c r="P32" s="9"/>
    </row>
    <row r="33" spans="1:16" ht="33.75" customHeight="1">
      <c r="A33" s="8">
        <v>53</v>
      </c>
      <c r="B33" s="29" t="s">
        <v>38</v>
      </c>
      <c r="C33" s="8">
        <v>2727</v>
      </c>
      <c r="D33" s="8">
        <v>9696</v>
      </c>
      <c r="E33" s="30">
        <f t="shared" si="6"/>
        <v>12423</v>
      </c>
      <c r="F33" s="9"/>
      <c r="G33" s="21">
        <f t="shared" si="7"/>
        <v>3.5555555555555554</v>
      </c>
      <c r="H33" s="9"/>
      <c r="I33" s="9"/>
      <c r="J33" s="22">
        <f t="shared" si="8"/>
        <v>1068.5295</v>
      </c>
      <c r="K33" s="22">
        <f t="shared" si="9"/>
        <v>3799.216</v>
      </c>
      <c r="L33" s="22">
        <f t="shared" si="10"/>
        <v>4867.745500000001</v>
      </c>
      <c r="M33" s="9"/>
      <c r="N33" s="9"/>
      <c r="O33" s="9"/>
      <c r="P33" s="9"/>
    </row>
    <row r="34" spans="1:16" ht="33.75" customHeight="1">
      <c r="A34" s="8">
        <v>54</v>
      </c>
      <c r="B34" s="29" t="s">
        <v>39</v>
      </c>
      <c r="C34" s="8">
        <v>8970</v>
      </c>
      <c r="D34" s="8">
        <v>8840</v>
      </c>
      <c r="E34" s="30">
        <f t="shared" si="6"/>
        <v>17810</v>
      </c>
      <c r="F34" s="9"/>
      <c r="G34" s="21">
        <f t="shared" si="7"/>
        <v>0.9855072463768116</v>
      </c>
      <c r="H34" s="9"/>
      <c r="I34" s="9"/>
      <c r="J34" s="22">
        <f t="shared" si="8"/>
        <v>3514.7450000000003</v>
      </c>
      <c r="K34" s="22">
        <f t="shared" si="9"/>
        <v>3463.8066666666673</v>
      </c>
      <c r="L34" s="22">
        <f t="shared" si="10"/>
        <v>6978.551666666666</v>
      </c>
      <c r="M34" s="9"/>
      <c r="N34" s="9"/>
      <c r="O34" s="9"/>
      <c r="P34" s="9"/>
    </row>
    <row r="35" spans="1:16" ht="33.75" customHeight="1">
      <c r="A35" s="8">
        <v>55</v>
      </c>
      <c r="B35" s="29" t="s">
        <v>40</v>
      </c>
      <c r="C35" s="8">
        <v>3360</v>
      </c>
      <c r="D35" s="8">
        <v>14140</v>
      </c>
      <c r="E35" s="30">
        <f t="shared" si="6"/>
        <v>17500</v>
      </c>
      <c r="F35" s="9"/>
      <c r="G35" s="21">
        <f t="shared" si="7"/>
        <v>4.208333333333333</v>
      </c>
      <c r="H35" s="9"/>
      <c r="I35" s="9"/>
      <c r="J35" s="22">
        <f t="shared" si="8"/>
        <v>1316.5600000000002</v>
      </c>
      <c r="K35" s="22">
        <f t="shared" si="9"/>
        <v>5540.5233333333335</v>
      </c>
      <c r="L35" s="22">
        <f t="shared" si="10"/>
        <v>6857.083333333334</v>
      </c>
      <c r="M35" s="9"/>
      <c r="N35" s="9"/>
      <c r="O35" s="9"/>
      <c r="P35" s="9"/>
    </row>
    <row r="36" spans="1:16" ht="33.75" customHeight="1">
      <c r="A36" s="8">
        <v>56</v>
      </c>
      <c r="B36" s="29" t="s">
        <v>41</v>
      </c>
      <c r="C36" s="8">
        <v>3200</v>
      </c>
      <c r="D36" s="8">
        <v>15400</v>
      </c>
      <c r="E36" s="30">
        <f t="shared" si="6"/>
        <v>18600</v>
      </c>
      <c r="F36" s="9"/>
      <c r="G36" s="21">
        <f t="shared" si="7"/>
        <v>4.8125</v>
      </c>
      <c r="H36" s="9"/>
      <c r="I36" s="9"/>
      <c r="J36" s="22">
        <f t="shared" si="8"/>
        <v>1253.8666666666668</v>
      </c>
      <c r="K36" s="22">
        <f t="shared" si="9"/>
        <v>6034.2333333333345</v>
      </c>
      <c r="L36" s="22">
        <f t="shared" si="10"/>
        <v>7288.1</v>
      </c>
      <c r="M36" s="9"/>
      <c r="N36" s="9"/>
      <c r="O36" s="9"/>
      <c r="P36" s="9"/>
    </row>
    <row r="37" spans="1:16" ht="33.75" customHeight="1">
      <c r="A37" s="8">
        <v>57</v>
      </c>
      <c r="B37" s="29" t="s">
        <v>42</v>
      </c>
      <c r="C37" s="8">
        <v>7680</v>
      </c>
      <c r="D37" s="8">
        <v>3200</v>
      </c>
      <c r="E37" s="30">
        <f t="shared" si="6"/>
        <v>10880</v>
      </c>
      <c r="F37" s="9"/>
      <c r="G37" s="21">
        <f t="shared" si="7"/>
        <v>0.4166666666666667</v>
      </c>
      <c r="H37" s="9"/>
      <c r="I37" s="9"/>
      <c r="J37" s="22">
        <f t="shared" si="8"/>
        <v>3009.28</v>
      </c>
      <c r="K37" s="22">
        <f t="shared" si="9"/>
        <v>1253.8666666666668</v>
      </c>
      <c r="L37" s="22">
        <f t="shared" si="10"/>
        <v>4263.146666666667</v>
      </c>
      <c r="M37" s="9"/>
      <c r="N37" s="9"/>
      <c r="O37" s="9"/>
      <c r="P37" s="9"/>
    </row>
    <row r="38" spans="1:16" ht="45">
      <c r="A38" s="8">
        <v>58</v>
      </c>
      <c r="B38" s="29" t="s">
        <v>43</v>
      </c>
      <c r="C38" s="8">
        <v>487.5</v>
      </c>
      <c r="D38" s="8">
        <v>2340</v>
      </c>
      <c r="E38" s="30">
        <f t="shared" si="6"/>
        <v>2827.5</v>
      </c>
      <c r="F38" s="9"/>
      <c r="G38" s="21">
        <f t="shared" si="7"/>
        <v>4.8</v>
      </c>
      <c r="H38" s="9"/>
      <c r="I38" s="9"/>
      <c r="J38" s="22">
        <f t="shared" si="8"/>
        <v>191.01875</v>
      </c>
      <c r="K38" s="22">
        <f t="shared" si="9"/>
        <v>916.8900000000001</v>
      </c>
      <c r="L38" s="22">
        <f t="shared" si="10"/>
        <v>1107.90875</v>
      </c>
      <c r="M38" s="9"/>
      <c r="N38" s="9"/>
      <c r="O38" s="9"/>
      <c r="P38" s="9"/>
    </row>
    <row r="39" spans="1:16" ht="33.75" customHeight="1">
      <c r="A39" s="8">
        <v>59</v>
      </c>
      <c r="B39" s="29" t="s">
        <v>44</v>
      </c>
      <c r="C39" s="8">
        <v>504</v>
      </c>
      <c r="D39" s="8">
        <v>3360</v>
      </c>
      <c r="E39" s="30">
        <f t="shared" si="6"/>
        <v>3864</v>
      </c>
      <c r="F39" s="9"/>
      <c r="G39" s="21">
        <f t="shared" si="7"/>
        <v>6.666666666666667</v>
      </c>
      <c r="H39" s="9"/>
      <c r="I39" s="9"/>
      <c r="J39" s="22">
        <f t="shared" si="8"/>
        <v>197.484</v>
      </c>
      <c r="K39" s="22">
        <f t="shared" si="9"/>
        <v>1316.5600000000002</v>
      </c>
      <c r="L39" s="22">
        <f t="shared" si="10"/>
        <v>1514.0440000000003</v>
      </c>
      <c r="M39" s="9"/>
      <c r="N39" s="9"/>
      <c r="O39" s="9"/>
      <c r="P39" s="9"/>
    </row>
    <row r="40" spans="1:16" ht="33.75" customHeight="1">
      <c r="A40" s="8">
        <v>60</v>
      </c>
      <c r="B40" s="29" t="s">
        <v>45</v>
      </c>
      <c r="C40" s="8">
        <v>2842.95</v>
      </c>
      <c r="D40" s="8">
        <v>9523.8825</v>
      </c>
      <c r="E40" s="30">
        <f t="shared" si="6"/>
        <v>12366.8325</v>
      </c>
      <c r="F40" s="9"/>
      <c r="G40" s="21">
        <f t="shared" si="7"/>
        <v>3.35</v>
      </c>
      <c r="H40" s="9"/>
      <c r="I40" s="9"/>
      <c r="J40" s="22">
        <f t="shared" si="8"/>
        <v>1113.962575</v>
      </c>
      <c r="K40" s="22">
        <f t="shared" si="9"/>
        <v>3731.77462625</v>
      </c>
      <c r="L40" s="22">
        <f t="shared" si="10"/>
        <v>4845.737201250001</v>
      </c>
      <c r="M40" s="9"/>
      <c r="N40" s="9"/>
      <c r="O40" s="9"/>
      <c r="P40" s="9"/>
    </row>
    <row r="41" spans="1:16" ht="33.75" customHeight="1">
      <c r="A41" s="8">
        <v>61</v>
      </c>
      <c r="B41" s="29" t="s">
        <v>46</v>
      </c>
      <c r="C41" s="8">
        <v>23100</v>
      </c>
      <c r="D41" s="8">
        <v>66000</v>
      </c>
      <c r="E41" s="30">
        <f t="shared" si="6"/>
        <v>89100</v>
      </c>
      <c r="F41" s="9"/>
      <c r="G41" s="21">
        <f t="shared" si="7"/>
        <v>2.857142857142857</v>
      </c>
      <c r="H41" s="9"/>
      <c r="I41" s="9"/>
      <c r="J41" s="22">
        <f t="shared" si="8"/>
        <v>9051.35</v>
      </c>
      <c r="K41" s="22">
        <f t="shared" si="9"/>
        <v>25861</v>
      </c>
      <c r="L41" s="22">
        <f t="shared" si="10"/>
        <v>34912.350000000006</v>
      </c>
      <c r="M41" s="9"/>
      <c r="N41" s="9"/>
      <c r="O41" s="9"/>
      <c r="P41" s="9"/>
    </row>
    <row r="42" spans="1:16" ht="33.75" customHeight="1">
      <c r="A42" s="8">
        <v>63</v>
      </c>
      <c r="B42" s="29" t="s">
        <v>47</v>
      </c>
      <c r="C42" s="8">
        <v>1800</v>
      </c>
      <c r="D42" s="8">
        <v>18090</v>
      </c>
      <c r="E42" s="30">
        <f t="shared" si="6"/>
        <v>19890</v>
      </c>
      <c r="F42" s="9"/>
      <c r="G42" s="21">
        <f t="shared" si="7"/>
        <v>10.05</v>
      </c>
      <c r="H42" s="9"/>
      <c r="I42" s="9"/>
      <c r="J42" s="22">
        <f t="shared" si="8"/>
        <v>705.3000000000001</v>
      </c>
      <c r="K42" s="22">
        <f t="shared" si="9"/>
        <v>7088.265</v>
      </c>
      <c r="L42" s="22">
        <f t="shared" si="10"/>
        <v>7793.5650000000005</v>
      </c>
      <c r="M42" s="9"/>
      <c r="N42" s="9"/>
      <c r="O42" s="9"/>
      <c r="P42" s="9"/>
    </row>
    <row r="43" spans="1:16" ht="33.75" customHeight="1">
      <c r="A43" s="8">
        <v>64</v>
      </c>
      <c r="B43" s="29" t="s">
        <v>48</v>
      </c>
      <c r="C43" s="8">
        <v>3375</v>
      </c>
      <c r="D43" s="8">
        <v>6075</v>
      </c>
      <c r="E43" s="30">
        <f t="shared" si="6"/>
        <v>9450</v>
      </c>
      <c r="F43" s="9"/>
      <c r="G43" s="21">
        <f t="shared" si="7"/>
        <v>1.8</v>
      </c>
      <c r="H43" s="9"/>
      <c r="I43" s="9"/>
      <c r="J43" s="22">
        <f t="shared" si="8"/>
        <v>1322.4375</v>
      </c>
      <c r="K43" s="22">
        <f t="shared" si="9"/>
        <v>2380.3875000000003</v>
      </c>
      <c r="L43" s="22">
        <f t="shared" si="10"/>
        <v>3702.8250000000003</v>
      </c>
      <c r="M43" s="9"/>
      <c r="N43" s="9"/>
      <c r="O43" s="9"/>
      <c r="P43" s="9"/>
    </row>
    <row r="44" spans="1:16" ht="33.75" customHeight="1">
      <c r="A44" s="8">
        <v>65</v>
      </c>
      <c r="B44" s="29" t="s">
        <v>49</v>
      </c>
      <c r="C44" s="8">
        <v>5640</v>
      </c>
      <c r="D44" s="8">
        <v>4371</v>
      </c>
      <c r="E44" s="30">
        <f t="shared" si="6"/>
        <v>10011</v>
      </c>
      <c r="F44" s="9"/>
      <c r="G44" s="21">
        <f t="shared" si="7"/>
        <v>0.775</v>
      </c>
      <c r="H44" s="9"/>
      <c r="I44" s="9"/>
      <c r="J44" s="22">
        <f t="shared" si="8"/>
        <v>2209.94</v>
      </c>
      <c r="K44" s="22">
        <f t="shared" si="9"/>
        <v>1712.7035</v>
      </c>
      <c r="L44" s="22">
        <f t="shared" si="10"/>
        <v>3922.6435</v>
      </c>
      <c r="M44" s="9"/>
      <c r="N44" s="9"/>
      <c r="O44" s="9"/>
      <c r="P44" s="9"/>
    </row>
    <row r="45" spans="1:16" ht="33.75" customHeight="1">
      <c r="A45" s="8">
        <v>66</v>
      </c>
      <c r="B45" s="29" t="s">
        <v>50</v>
      </c>
      <c r="C45" s="8">
        <v>90</v>
      </c>
      <c r="D45" s="8">
        <v>690</v>
      </c>
      <c r="E45" s="30">
        <f t="shared" si="6"/>
        <v>780</v>
      </c>
      <c r="F45" s="9"/>
      <c r="G45" s="21">
        <f t="shared" si="7"/>
        <v>7.666666666666667</v>
      </c>
      <c r="H45" s="9"/>
      <c r="I45" s="9"/>
      <c r="J45" s="22">
        <f t="shared" si="8"/>
        <v>35.265</v>
      </c>
      <c r="K45" s="22">
        <f t="shared" si="9"/>
        <v>270.365</v>
      </c>
      <c r="L45" s="22">
        <f t="shared" si="10"/>
        <v>305.63</v>
      </c>
      <c r="M45" s="9"/>
      <c r="N45" s="9"/>
      <c r="O45" s="9"/>
      <c r="P45" s="9"/>
    </row>
    <row r="46" spans="1:16" ht="33.75" customHeight="1">
      <c r="A46" s="8">
        <v>67</v>
      </c>
      <c r="B46" s="29" t="s">
        <v>51</v>
      </c>
      <c r="C46" s="8">
        <v>3520</v>
      </c>
      <c r="D46" s="8">
        <v>11264</v>
      </c>
      <c r="E46" s="30">
        <f t="shared" si="6"/>
        <v>14784</v>
      </c>
      <c r="F46" s="9"/>
      <c r="G46" s="21">
        <f t="shared" si="7"/>
        <v>3.2</v>
      </c>
      <c r="H46" s="9"/>
      <c r="I46" s="9"/>
      <c r="J46" s="22">
        <f t="shared" si="8"/>
        <v>1379.2533333333333</v>
      </c>
      <c r="K46" s="22">
        <f t="shared" si="9"/>
        <v>4413.6106666666665</v>
      </c>
      <c r="L46" s="22">
        <f t="shared" si="10"/>
        <v>5792.8640000000005</v>
      </c>
      <c r="M46" s="9"/>
      <c r="N46" s="9"/>
      <c r="O46" s="9"/>
      <c r="P46" s="9"/>
    </row>
    <row r="47" spans="1:16" ht="33.75" customHeight="1">
      <c r="A47" s="8">
        <v>68</v>
      </c>
      <c r="B47" s="29" t="s">
        <v>52</v>
      </c>
      <c r="C47" s="8">
        <v>3000</v>
      </c>
      <c r="D47" s="8">
        <v>800</v>
      </c>
      <c r="E47" s="30">
        <f t="shared" si="6"/>
        <v>3800</v>
      </c>
      <c r="F47" s="9"/>
      <c r="G47" s="21">
        <f t="shared" si="7"/>
        <v>0.26666666666666666</v>
      </c>
      <c r="H47" s="9"/>
      <c r="I47" s="9"/>
      <c r="J47" s="22">
        <f t="shared" si="8"/>
        <v>1175.5</v>
      </c>
      <c r="K47" s="22">
        <f t="shared" si="9"/>
        <v>313.4666666666667</v>
      </c>
      <c r="L47" s="22">
        <f t="shared" si="10"/>
        <v>1488.966666666667</v>
      </c>
      <c r="M47" s="9"/>
      <c r="N47" s="9"/>
      <c r="O47" s="9"/>
      <c r="P47" s="9"/>
    </row>
    <row r="48" spans="1:16" ht="33.75" customHeight="1">
      <c r="A48" s="8">
        <v>69</v>
      </c>
      <c r="B48" s="29" t="s">
        <v>53</v>
      </c>
      <c r="C48" s="8">
        <v>406</v>
      </c>
      <c r="D48" s="8">
        <v>406</v>
      </c>
      <c r="E48" s="30">
        <f t="shared" si="6"/>
        <v>812</v>
      </c>
      <c r="F48" s="9"/>
      <c r="G48" s="21">
        <f t="shared" si="7"/>
        <v>1</v>
      </c>
      <c r="H48" s="9"/>
      <c r="I48" s="9"/>
      <c r="J48" s="22">
        <f t="shared" si="8"/>
        <v>159.08433333333335</v>
      </c>
      <c r="K48" s="22">
        <f t="shared" si="9"/>
        <v>159.08433333333335</v>
      </c>
      <c r="L48" s="22">
        <f t="shared" si="10"/>
        <v>318.1686666666667</v>
      </c>
      <c r="M48" s="9"/>
      <c r="N48" s="9"/>
      <c r="O48" s="9"/>
      <c r="P48" s="9"/>
    </row>
    <row r="49" spans="1:16" ht="33.75" customHeight="1">
      <c r="A49" s="8">
        <v>70</v>
      </c>
      <c r="B49" s="29" t="s">
        <v>54</v>
      </c>
      <c r="C49" s="8">
        <v>58250</v>
      </c>
      <c r="D49" s="8">
        <v>69900</v>
      </c>
      <c r="E49" s="30">
        <f t="shared" si="6"/>
        <v>128150</v>
      </c>
      <c r="F49" s="9"/>
      <c r="G49" s="21">
        <f t="shared" si="7"/>
        <v>1.2</v>
      </c>
      <c r="H49" s="9"/>
      <c r="I49" s="9"/>
      <c r="J49" s="22">
        <f t="shared" si="8"/>
        <v>22824.291666666668</v>
      </c>
      <c r="K49" s="22">
        <f t="shared" si="9"/>
        <v>27389.15</v>
      </c>
      <c r="L49" s="22">
        <f t="shared" si="10"/>
        <v>50213.44166666667</v>
      </c>
      <c r="M49" s="9"/>
      <c r="N49" s="9"/>
      <c r="O49" s="9"/>
      <c r="P49" s="9"/>
    </row>
    <row r="50" spans="1:16" ht="33.75" customHeight="1">
      <c r="A50" s="8">
        <v>71</v>
      </c>
      <c r="B50" s="29" t="s">
        <v>55</v>
      </c>
      <c r="C50" s="8">
        <v>5490</v>
      </c>
      <c r="D50" s="8">
        <v>16165</v>
      </c>
      <c r="E50" s="30">
        <f t="shared" si="6"/>
        <v>21655</v>
      </c>
      <c r="F50" s="9"/>
      <c r="G50" s="21">
        <f t="shared" si="7"/>
        <v>2.9444444444444446</v>
      </c>
      <c r="H50" s="9"/>
      <c r="I50" s="9"/>
      <c r="J50" s="22">
        <f t="shared" si="8"/>
        <v>2151.165</v>
      </c>
      <c r="K50" s="22">
        <f t="shared" si="9"/>
        <v>6333.985833333334</v>
      </c>
      <c r="L50" s="22">
        <f t="shared" si="10"/>
        <v>8485.150833333335</v>
      </c>
      <c r="M50" s="9"/>
      <c r="N50" s="9"/>
      <c r="O50" s="9"/>
      <c r="P50" s="9"/>
    </row>
    <row r="51" spans="1:16" ht="33.75" customHeight="1">
      <c r="A51" s="8">
        <v>72</v>
      </c>
      <c r="B51" s="29" t="s">
        <v>56</v>
      </c>
      <c r="C51" s="8">
        <v>507.5</v>
      </c>
      <c r="D51" s="8">
        <v>507.5</v>
      </c>
      <c r="E51" s="30">
        <f t="shared" si="6"/>
        <v>1015</v>
      </c>
      <c r="F51" s="9"/>
      <c r="G51" s="21">
        <f t="shared" si="7"/>
        <v>1</v>
      </c>
      <c r="H51" s="9"/>
      <c r="I51" s="9"/>
      <c r="J51" s="22">
        <f t="shared" si="8"/>
        <v>198.85541666666668</v>
      </c>
      <c r="K51" s="22">
        <f t="shared" si="9"/>
        <v>198.85541666666668</v>
      </c>
      <c r="L51" s="22">
        <f t="shared" si="10"/>
        <v>397.71083333333337</v>
      </c>
      <c r="M51" s="9"/>
      <c r="N51" s="9"/>
      <c r="O51" s="9"/>
      <c r="P51" s="9"/>
    </row>
    <row r="52" spans="1:16" ht="33.75" customHeight="1">
      <c r="A52" s="8">
        <v>73</v>
      </c>
      <c r="B52" s="29" t="s">
        <v>57</v>
      </c>
      <c r="C52" s="8">
        <v>9056</v>
      </c>
      <c r="D52" s="8">
        <v>110370</v>
      </c>
      <c r="E52" s="30">
        <f t="shared" si="6"/>
        <v>119426</v>
      </c>
      <c r="F52" s="9"/>
      <c r="G52" s="21">
        <f t="shared" si="7"/>
        <v>12.1875</v>
      </c>
      <c r="H52" s="9"/>
      <c r="I52" s="9"/>
      <c r="J52" s="22">
        <f t="shared" si="8"/>
        <v>3548.442666666667</v>
      </c>
      <c r="K52" s="22">
        <f t="shared" si="9"/>
        <v>43246.645000000004</v>
      </c>
      <c r="L52" s="22">
        <f t="shared" si="10"/>
        <v>46795.08766666667</v>
      </c>
      <c r="M52" s="9"/>
      <c r="N52" s="9"/>
      <c r="O52" s="9"/>
      <c r="P52" s="9"/>
    </row>
    <row r="53" spans="1:16" ht="33.75" customHeight="1">
      <c r="A53" s="8">
        <v>74</v>
      </c>
      <c r="B53" s="29" t="s">
        <v>58</v>
      </c>
      <c r="C53" s="8">
        <v>6300</v>
      </c>
      <c r="D53" s="8">
        <v>42000</v>
      </c>
      <c r="E53" s="30">
        <f t="shared" si="6"/>
        <v>48300</v>
      </c>
      <c r="F53" s="9"/>
      <c r="G53" s="21">
        <f t="shared" si="7"/>
        <v>6.666666666666667</v>
      </c>
      <c r="H53" s="9"/>
      <c r="I53" s="9"/>
      <c r="J53" s="22">
        <f t="shared" si="8"/>
        <v>2468.55</v>
      </c>
      <c r="K53" s="22">
        <f t="shared" si="9"/>
        <v>16457</v>
      </c>
      <c r="L53" s="22">
        <f t="shared" si="10"/>
        <v>18925.550000000003</v>
      </c>
      <c r="M53" s="9"/>
      <c r="N53" s="9"/>
      <c r="O53" s="9"/>
      <c r="P53" s="9"/>
    </row>
    <row r="54" spans="1:16" ht="33.75" customHeight="1">
      <c r="A54" s="8">
        <v>75</v>
      </c>
      <c r="B54" s="29" t="s">
        <v>59</v>
      </c>
      <c r="C54" s="8">
        <v>620</v>
      </c>
      <c r="D54" s="8">
        <v>930</v>
      </c>
      <c r="E54" s="30">
        <f t="shared" si="6"/>
        <v>1550</v>
      </c>
      <c r="F54" s="9"/>
      <c r="G54" s="21">
        <f t="shared" si="7"/>
        <v>1.5</v>
      </c>
      <c r="H54" s="9"/>
      <c r="I54" s="9"/>
      <c r="J54" s="22">
        <f t="shared" si="8"/>
        <v>242.9366666666667</v>
      </c>
      <c r="K54" s="22">
        <f t="shared" si="9"/>
        <v>364.40500000000003</v>
      </c>
      <c r="L54" s="22">
        <f t="shared" si="10"/>
        <v>607.3416666666667</v>
      </c>
      <c r="M54" s="9"/>
      <c r="N54" s="9"/>
      <c r="O54" s="9"/>
      <c r="P54" s="9"/>
    </row>
    <row r="55" spans="1:16" ht="33.75" customHeight="1">
      <c r="A55" s="8">
        <v>76</v>
      </c>
      <c r="B55" s="29" t="s">
        <v>60</v>
      </c>
      <c r="C55" s="8">
        <v>3840</v>
      </c>
      <c r="D55" s="8">
        <v>11616</v>
      </c>
      <c r="E55" s="30">
        <f t="shared" si="6"/>
        <v>15456</v>
      </c>
      <c r="F55" s="9"/>
      <c r="G55" s="21">
        <f t="shared" si="7"/>
        <v>3.025</v>
      </c>
      <c r="H55" s="9"/>
      <c r="I55" s="9"/>
      <c r="J55" s="22">
        <f t="shared" si="8"/>
        <v>1504.64</v>
      </c>
      <c r="K55" s="22">
        <f t="shared" si="9"/>
        <v>4551.536</v>
      </c>
      <c r="L55" s="22">
        <f t="shared" si="10"/>
        <v>6056.176000000001</v>
      </c>
      <c r="M55" s="9"/>
      <c r="N55" s="9"/>
      <c r="O55" s="9"/>
      <c r="P55" s="9"/>
    </row>
    <row r="56" spans="1:16" ht="33.75" customHeight="1">
      <c r="A56" s="8">
        <v>77</v>
      </c>
      <c r="B56" s="29" t="s">
        <v>61</v>
      </c>
      <c r="C56" s="8">
        <v>138120</v>
      </c>
      <c r="D56" s="8">
        <v>587010</v>
      </c>
      <c r="E56" s="30">
        <f t="shared" si="6"/>
        <v>725130</v>
      </c>
      <c r="F56" s="9"/>
      <c r="G56" s="21">
        <f t="shared" si="7"/>
        <v>4.25</v>
      </c>
      <c r="H56" s="9"/>
      <c r="I56" s="9"/>
      <c r="J56" s="22">
        <f t="shared" si="8"/>
        <v>54120.020000000004</v>
      </c>
      <c r="K56" s="22">
        <f t="shared" si="9"/>
        <v>230010.08500000002</v>
      </c>
      <c r="L56" s="22">
        <f t="shared" si="10"/>
        <v>284130.10500000004</v>
      </c>
      <c r="M56" s="9"/>
      <c r="N56" s="9"/>
      <c r="O56" s="9"/>
      <c r="P56" s="9"/>
    </row>
    <row r="57" spans="1:16" ht="45">
      <c r="A57" s="8">
        <v>78</v>
      </c>
      <c r="B57" s="29" t="s">
        <v>62</v>
      </c>
      <c r="C57" s="8">
        <v>16940</v>
      </c>
      <c r="D57" s="8">
        <v>8470</v>
      </c>
      <c r="E57" s="30">
        <f>C57+D57</f>
        <v>25410</v>
      </c>
      <c r="F57" s="9"/>
      <c r="G57" s="21">
        <f>D57/C57</f>
        <v>0.5</v>
      </c>
      <c r="H57" s="9"/>
      <c r="I57" s="9"/>
      <c r="J57" s="22">
        <f>#N/A</f>
        <v>6637.656666666667</v>
      </c>
      <c r="K57" s="22">
        <f>#N/A</f>
        <v>3318.8283333333334</v>
      </c>
      <c r="L57" s="22">
        <f>#N/A</f>
        <v>9956.485</v>
      </c>
      <c r="M57" s="9"/>
      <c r="N57" s="9"/>
      <c r="O57" s="9"/>
      <c r="P57" s="9"/>
    </row>
    <row r="58" spans="1:16" ht="33.75" customHeight="1">
      <c r="A58" s="31">
        <v>79</v>
      </c>
      <c r="B58" s="32" t="s">
        <v>63</v>
      </c>
      <c r="C58" s="31">
        <v>1440</v>
      </c>
      <c r="D58" s="31">
        <v>0</v>
      </c>
      <c r="E58" s="33">
        <f>C58+D58</f>
        <v>1440</v>
      </c>
      <c r="F58" s="34"/>
      <c r="G58" s="35">
        <f>D58/C58</f>
        <v>0</v>
      </c>
      <c r="H58" s="34"/>
      <c r="I58" s="34"/>
      <c r="J58" s="36">
        <f>#N/A</f>
        <v>564.24</v>
      </c>
      <c r="K58" s="36">
        <f>#N/A</f>
        <v>0</v>
      </c>
      <c r="L58" s="36">
        <f>#N/A</f>
        <v>564.24</v>
      </c>
      <c r="M58" s="34"/>
      <c r="N58" s="34"/>
      <c r="O58" s="34"/>
      <c r="P58" s="34"/>
    </row>
    <row r="59" spans="1:16" ht="33.75" customHeight="1">
      <c r="A59" s="8">
        <v>80</v>
      </c>
      <c r="B59" s="29" t="s">
        <v>64</v>
      </c>
      <c r="C59" s="8">
        <v>2676</v>
      </c>
      <c r="D59" s="8">
        <v>8028</v>
      </c>
      <c r="E59" s="30">
        <f aca="true" t="shared" si="11" ref="E59:E91">C59+D59</f>
        <v>10704</v>
      </c>
      <c r="F59" s="9"/>
      <c r="G59" s="21">
        <f aca="true" t="shared" si="12" ref="G59:G92">D59/C59</f>
        <v>3</v>
      </c>
      <c r="H59" s="9"/>
      <c r="I59" s="9"/>
      <c r="J59" s="22">
        <f aca="true" t="shared" si="13" ref="J59:J91">(C59/60)*$C$6</f>
        <v>1048.546</v>
      </c>
      <c r="K59" s="22">
        <f aca="true" t="shared" si="14" ref="K59:K91">(D59/60)*$C$6</f>
        <v>3145.6380000000004</v>
      </c>
      <c r="L59" s="22">
        <f aca="true" t="shared" si="15" ref="L59:L91">(E59/60)*$C$6</f>
        <v>4194.184</v>
      </c>
      <c r="M59" s="9"/>
      <c r="N59" s="9"/>
      <c r="O59" s="9"/>
      <c r="P59" s="9"/>
    </row>
    <row r="60" spans="1:16" ht="33.75" customHeight="1">
      <c r="A60" s="8">
        <v>81</v>
      </c>
      <c r="B60" s="29" t="s">
        <v>65</v>
      </c>
      <c r="C60" s="8">
        <v>54000</v>
      </c>
      <c r="D60" s="8">
        <v>8100</v>
      </c>
      <c r="E60" s="30">
        <f t="shared" si="11"/>
        <v>62100</v>
      </c>
      <c r="F60" s="9"/>
      <c r="G60" s="21">
        <f t="shared" si="12"/>
        <v>0.15</v>
      </c>
      <c r="H60" s="9"/>
      <c r="I60" s="9"/>
      <c r="J60" s="22">
        <f t="shared" si="13"/>
        <v>21159</v>
      </c>
      <c r="K60" s="22">
        <f t="shared" si="14"/>
        <v>3173.8500000000004</v>
      </c>
      <c r="L60" s="22">
        <f t="shared" si="15"/>
        <v>24332.850000000002</v>
      </c>
      <c r="M60" s="9"/>
      <c r="N60" s="9"/>
      <c r="O60" s="9"/>
      <c r="P60" s="9"/>
    </row>
    <row r="61" spans="1:16" ht="33.75" customHeight="1">
      <c r="A61" s="8">
        <v>83</v>
      </c>
      <c r="B61" s="29" t="s">
        <v>66</v>
      </c>
      <c r="C61" s="8">
        <v>2677.5</v>
      </c>
      <c r="D61" s="8">
        <v>30217.5</v>
      </c>
      <c r="E61" s="30">
        <f t="shared" si="11"/>
        <v>32895</v>
      </c>
      <c r="F61" s="9"/>
      <c r="G61" s="21">
        <f t="shared" si="12"/>
        <v>11.285714285714286</v>
      </c>
      <c r="H61" s="9"/>
      <c r="I61" s="9"/>
      <c r="J61" s="22">
        <f t="shared" si="13"/>
        <v>1049.13375</v>
      </c>
      <c r="K61" s="22">
        <f t="shared" si="14"/>
        <v>11840.223750000001</v>
      </c>
      <c r="L61" s="22">
        <f t="shared" si="15"/>
        <v>12889.3575</v>
      </c>
      <c r="M61" s="9"/>
      <c r="N61" s="9"/>
      <c r="O61" s="9"/>
      <c r="P61" s="9"/>
    </row>
    <row r="62" spans="1:16" ht="33.75" customHeight="1">
      <c r="A62" s="8">
        <v>84</v>
      </c>
      <c r="B62" s="29" t="s">
        <v>67</v>
      </c>
      <c r="C62" s="8">
        <v>360</v>
      </c>
      <c r="D62" s="8">
        <v>270</v>
      </c>
      <c r="E62" s="30">
        <f t="shared" si="11"/>
        <v>630</v>
      </c>
      <c r="F62" s="9"/>
      <c r="G62" s="21">
        <f t="shared" si="12"/>
        <v>0.75</v>
      </c>
      <c r="H62" s="9"/>
      <c r="I62" s="9"/>
      <c r="J62" s="22">
        <f t="shared" si="13"/>
        <v>141.06</v>
      </c>
      <c r="K62" s="22">
        <f t="shared" si="14"/>
        <v>105.795</v>
      </c>
      <c r="L62" s="22">
        <f t="shared" si="15"/>
        <v>246.85500000000002</v>
      </c>
      <c r="M62" s="9"/>
      <c r="N62" s="9"/>
      <c r="O62" s="9"/>
      <c r="P62" s="9"/>
    </row>
    <row r="63" spans="1:16" ht="33.75" customHeight="1">
      <c r="A63" s="8">
        <v>85</v>
      </c>
      <c r="B63" s="29" t="s">
        <v>68</v>
      </c>
      <c r="C63" s="8">
        <v>336</v>
      </c>
      <c r="D63" s="8">
        <v>2464</v>
      </c>
      <c r="E63" s="30">
        <f t="shared" si="11"/>
        <v>2800</v>
      </c>
      <c r="F63" s="9"/>
      <c r="G63" s="21">
        <f t="shared" si="12"/>
        <v>7.333333333333333</v>
      </c>
      <c r="H63" s="9"/>
      <c r="I63" s="9"/>
      <c r="J63" s="22">
        <f t="shared" si="13"/>
        <v>131.656</v>
      </c>
      <c r="K63" s="22">
        <f t="shared" si="14"/>
        <v>965.4773333333335</v>
      </c>
      <c r="L63" s="22">
        <f t="shared" si="15"/>
        <v>1097.1333333333334</v>
      </c>
      <c r="M63" s="9"/>
      <c r="N63" s="9"/>
      <c r="O63" s="9"/>
      <c r="P63" s="9"/>
    </row>
    <row r="64" spans="1:16" ht="33.75" customHeight="1">
      <c r="A64" s="8">
        <v>86</v>
      </c>
      <c r="B64" s="29" t="s">
        <v>69</v>
      </c>
      <c r="C64" s="8">
        <v>9375</v>
      </c>
      <c r="D64" s="8">
        <v>4687.5</v>
      </c>
      <c r="E64" s="30">
        <f t="shared" si="11"/>
        <v>14062.5</v>
      </c>
      <c r="F64" s="9"/>
      <c r="G64" s="21">
        <f t="shared" si="12"/>
        <v>0.5</v>
      </c>
      <c r="H64" s="9"/>
      <c r="I64" s="9"/>
      <c r="J64" s="22">
        <f t="shared" si="13"/>
        <v>3673.4375000000005</v>
      </c>
      <c r="K64" s="22">
        <f t="shared" si="14"/>
        <v>1836.7187500000002</v>
      </c>
      <c r="L64" s="22">
        <f t="shared" si="15"/>
        <v>5510.15625</v>
      </c>
      <c r="M64" s="9"/>
      <c r="N64" s="9"/>
      <c r="O64" s="9"/>
      <c r="P64" s="9"/>
    </row>
    <row r="65" spans="1:16" ht="33.75" customHeight="1">
      <c r="A65" s="8">
        <v>87</v>
      </c>
      <c r="B65" s="29" t="s">
        <v>70</v>
      </c>
      <c r="C65" s="8">
        <v>112770</v>
      </c>
      <c r="D65" s="8">
        <v>48330</v>
      </c>
      <c r="E65" s="30">
        <f t="shared" si="11"/>
        <v>161100</v>
      </c>
      <c r="F65" s="9"/>
      <c r="G65" s="21">
        <f t="shared" si="12"/>
        <v>0.42857142857142855</v>
      </c>
      <c r="H65" s="9"/>
      <c r="I65" s="9"/>
      <c r="J65" s="22">
        <f t="shared" si="13"/>
        <v>44187.045000000006</v>
      </c>
      <c r="K65" s="22">
        <f t="shared" si="14"/>
        <v>18937.305</v>
      </c>
      <c r="L65" s="22">
        <f t="shared" si="15"/>
        <v>63124.350000000006</v>
      </c>
      <c r="M65" s="9"/>
      <c r="N65" s="9"/>
      <c r="O65" s="9"/>
      <c r="P65" s="9"/>
    </row>
    <row r="66" spans="1:16" ht="33.75" customHeight="1">
      <c r="A66" s="8">
        <v>88</v>
      </c>
      <c r="B66" s="29" t="s">
        <v>71</v>
      </c>
      <c r="C66" s="8">
        <v>3240</v>
      </c>
      <c r="D66" s="8">
        <v>25920</v>
      </c>
      <c r="E66" s="30">
        <f t="shared" si="11"/>
        <v>29160</v>
      </c>
      <c r="F66" s="9"/>
      <c r="G66" s="21">
        <f t="shared" si="12"/>
        <v>8</v>
      </c>
      <c r="H66" s="9"/>
      <c r="I66" s="9"/>
      <c r="J66" s="22">
        <f t="shared" si="13"/>
        <v>1269.5400000000002</v>
      </c>
      <c r="K66" s="22">
        <f t="shared" si="14"/>
        <v>10156.320000000002</v>
      </c>
      <c r="L66" s="22">
        <f t="shared" si="15"/>
        <v>11425.86</v>
      </c>
      <c r="M66" s="9"/>
      <c r="N66" s="9"/>
      <c r="O66" s="9"/>
      <c r="P66" s="9"/>
    </row>
    <row r="67" spans="1:16" ht="33.75" customHeight="1">
      <c r="A67" s="8">
        <v>89</v>
      </c>
      <c r="B67" s="29" t="s">
        <v>72</v>
      </c>
      <c r="C67" s="8">
        <v>1752</v>
      </c>
      <c r="D67" s="8">
        <v>43508</v>
      </c>
      <c r="E67" s="30">
        <f t="shared" si="11"/>
        <v>45260</v>
      </c>
      <c r="F67" s="9"/>
      <c r="G67" s="21">
        <f t="shared" si="12"/>
        <v>24.833333333333332</v>
      </c>
      <c r="H67" s="9"/>
      <c r="I67" s="9"/>
      <c r="J67" s="22">
        <f t="shared" si="13"/>
        <v>686.4920000000001</v>
      </c>
      <c r="K67" s="22">
        <f t="shared" si="14"/>
        <v>17047.88466666667</v>
      </c>
      <c r="L67" s="22">
        <f t="shared" si="15"/>
        <v>17734.376666666667</v>
      </c>
      <c r="M67" s="9"/>
      <c r="N67" s="9"/>
      <c r="O67" s="9"/>
      <c r="P67" s="9"/>
    </row>
    <row r="68" spans="1:16" ht="33.75" customHeight="1">
      <c r="A68" s="8">
        <v>90</v>
      </c>
      <c r="B68" s="29" t="s">
        <v>73</v>
      </c>
      <c r="C68" s="8">
        <v>969</v>
      </c>
      <c r="D68" s="8">
        <v>17442</v>
      </c>
      <c r="E68" s="30">
        <f t="shared" si="11"/>
        <v>18411</v>
      </c>
      <c r="F68" s="9"/>
      <c r="G68" s="21">
        <f t="shared" si="12"/>
        <v>18</v>
      </c>
      <c r="H68" s="9"/>
      <c r="I68" s="9"/>
      <c r="J68" s="22">
        <f t="shared" si="13"/>
        <v>379.68649999999997</v>
      </c>
      <c r="K68" s="22">
        <f t="shared" si="14"/>
        <v>6834.357</v>
      </c>
      <c r="L68" s="22">
        <f t="shared" si="15"/>
        <v>7214.043500000001</v>
      </c>
      <c r="M68" s="9"/>
      <c r="N68" s="9"/>
      <c r="O68" s="9"/>
      <c r="P68" s="9"/>
    </row>
    <row r="69" spans="1:16" ht="33.75" customHeight="1">
      <c r="A69" s="8">
        <v>92</v>
      </c>
      <c r="B69" s="29" t="s">
        <v>74</v>
      </c>
      <c r="C69" s="8">
        <v>9420</v>
      </c>
      <c r="D69" s="8">
        <v>17270</v>
      </c>
      <c r="E69" s="30">
        <f t="shared" si="11"/>
        <v>26690</v>
      </c>
      <c r="F69" s="9"/>
      <c r="G69" s="21">
        <f t="shared" si="12"/>
        <v>1.8333333333333333</v>
      </c>
      <c r="H69" s="9"/>
      <c r="I69" s="9"/>
      <c r="J69" s="22">
        <f t="shared" si="13"/>
        <v>3691.07</v>
      </c>
      <c r="K69" s="22">
        <f t="shared" si="14"/>
        <v>6766.961666666667</v>
      </c>
      <c r="L69" s="22">
        <f t="shared" si="15"/>
        <v>10458.031666666668</v>
      </c>
      <c r="M69" s="9"/>
      <c r="N69" s="9"/>
      <c r="O69" s="9"/>
      <c r="P69" s="9"/>
    </row>
    <row r="70" spans="1:16" ht="33.75" customHeight="1">
      <c r="A70" s="8">
        <v>93</v>
      </c>
      <c r="B70" s="29" t="s">
        <v>75</v>
      </c>
      <c r="C70" s="8">
        <v>624</v>
      </c>
      <c r="D70" s="8">
        <v>18408</v>
      </c>
      <c r="E70" s="30">
        <f t="shared" si="11"/>
        <v>19032</v>
      </c>
      <c r="F70" s="9"/>
      <c r="G70" s="21">
        <f t="shared" si="12"/>
        <v>29.5</v>
      </c>
      <c r="H70" s="9"/>
      <c r="I70" s="9"/>
      <c r="J70" s="22">
        <f t="shared" si="13"/>
        <v>244.50400000000002</v>
      </c>
      <c r="K70" s="22">
        <f t="shared" si="14"/>
        <v>7212.868</v>
      </c>
      <c r="L70" s="22">
        <f t="shared" si="15"/>
        <v>7457.372</v>
      </c>
      <c r="M70" s="9"/>
      <c r="N70" s="9"/>
      <c r="O70" s="9"/>
      <c r="P70" s="9"/>
    </row>
    <row r="71" spans="1:16" ht="33.75" customHeight="1">
      <c r="A71" s="8">
        <v>94</v>
      </c>
      <c r="B71" s="29" t="s">
        <v>76</v>
      </c>
      <c r="C71" s="8">
        <v>180</v>
      </c>
      <c r="D71" s="8">
        <v>3000</v>
      </c>
      <c r="E71" s="30">
        <f t="shared" si="11"/>
        <v>3180</v>
      </c>
      <c r="F71" s="9"/>
      <c r="G71" s="21">
        <f t="shared" si="12"/>
        <v>16.666666666666668</v>
      </c>
      <c r="H71" s="9"/>
      <c r="I71" s="9"/>
      <c r="J71" s="22">
        <f t="shared" si="13"/>
        <v>70.53</v>
      </c>
      <c r="K71" s="22">
        <f t="shared" si="14"/>
        <v>1175.5</v>
      </c>
      <c r="L71" s="22">
        <f t="shared" si="15"/>
        <v>1246.03</v>
      </c>
      <c r="M71" s="9"/>
      <c r="N71" s="9"/>
      <c r="O71" s="9"/>
      <c r="P71" s="9"/>
    </row>
    <row r="72" spans="1:16" ht="33.75" customHeight="1">
      <c r="A72" s="8">
        <v>95</v>
      </c>
      <c r="B72" s="29" t="s">
        <v>77</v>
      </c>
      <c r="C72" s="8">
        <v>1400</v>
      </c>
      <c r="D72" s="8">
        <v>2800</v>
      </c>
      <c r="E72" s="30">
        <f t="shared" si="11"/>
        <v>4200</v>
      </c>
      <c r="F72" s="9"/>
      <c r="G72" s="21">
        <f t="shared" si="12"/>
        <v>2</v>
      </c>
      <c r="H72" s="9"/>
      <c r="I72" s="9"/>
      <c r="J72" s="22">
        <f t="shared" si="13"/>
        <v>548.5666666666667</v>
      </c>
      <c r="K72" s="22">
        <f t="shared" si="14"/>
        <v>1097.1333333333334</v>
      </c>
      <c r="L72" s="22">
        <f t="shared" si="15"/>
        <v>1645.7</v>
      </c>
      <c r="M72" s="9"/>
      <c r="N72" s="9"/>
      <c r="O72" s="9"/>
      <c r="P72" s="9"/>
    </row>
    <row r="73" spans="1:16" ht="33.75" customHeight="1">
      <c r="A73" s="8">
        <v>96</v>
      </c>
      <c r="B73" s="29" t="s">
        <v>78</v>
      </c>
      <c r="C73" s="8">
        <v>3210</v>
      </c>
      <c r="D73" s="8">
        <v>10272</v>
      </c>
      <c r="E73" s="30">
        <f t="shared" si="11"/>
        <v>13482</v>
      </c>
      <c r="F73" s="9"/>
      <c r="G73" s="21">
        <f t="shared" si="12"/>
        <v>3.2</v>
      </c>
      <c r="H73" s="9"/>
      <c r="I73" s="9"/>
      <c r="J73" s="22">
        <f t="shared" si="13"/>
        <v>1257.785</v>
      </c>
      <c r="K73" s="22">
        <f t="shared" si="14"/>
        <v>4024.912</v>
      </c>
      <c r="L73" s="22">
        <f t="shared" si="15"/>
        <v>5282.697</v>
      </c>
      <c r="M73" s="9"/>
      <c r="N73" s="9"/>
      <c r="O73" s="9"/>
      <c r="P73" s="9"/>
    </row>
    <row r="74" spans="1:16" ht="33.75" customHeight="1">
      <c r="A74" s="8">
        <v>98</v>
      </c>
      <c r="B74" s="29" t="s">
        <v>79</v>
      </c>
      <c r="C74" s="8">
        <v>27720</v>
      </c>
      <c r="D74" s="8">
        <v>22220</v>
      </c>
      <c r="E74" s="30">
        <f t="shared" si="11"/>
        <v>49940</v>
      </c>
      <c r="F74" s="9"/>
      <c r="G74" s="21">
        <f t="shared" si="12"/>
        <v>0.8015873015873016</v>
      </c>
      <c r="H74" s="9"/>
      <c r="I74" s="9"/>
      <c r="J74" s="22">
        <f t="shared" si="13"/>
        <v>10861.62</v>
      </c>
      <c r="K74" s="22">
        <f t="shared" si="14"/>
        <v>8706.536666666667</v>
      </c>
      <c r="L74" s="22">
        <f t="shared" si="15"/>
        <v>19568.15666666667</v>
      </c>
      <c r="M74" s="9"/>
      <c r="N74" s="9"/>
      <c r="O74" s="9"/>
      <c r="P74" s="9"/>
    </row>
    <row r="75" spans="1:16" ht="33.75" customHeight="1">
      <c r="A75" s="8">
        <v>99</v>
      </c>
      <c r="B75" s="29" t="s">
        <v>80</v>
      </c>
      <c r="C75" s="8">
        <v>1670</v>
      </c>
      <c r="D75" s="8">
        <v>100200</v>
      </c>
      <c r="E75" s="30">
        <f t="shared" si="11"/>
        <v>101870</v>
      </c>
      <c r="F75" s="9"/>
      <c r="G75" s="21">
        <f t="shared" si="12"/>
        <v>60</v>
      </c>
      <c r="H75" s="9"/>
      <c r="I75" s="9"/>
      <c r="J75" s="22">
        <f t="shared" si="13"/>
        <v>654.3616666666667</v>
      </c>
      <c r="K75" s="22">
        <f t="shared" si="14"/>
        <v>39261.700000000004</v>
      </c>
      <c r="L75" s="22">
        <f t="shared" si="15"/>
        <v>39916.06166666667</v>
      </c>
      <c r="M75" s="9"/>
      <c r="N75" s="9"/>
      <c r="O75" s="9"/>
      <c r="P75" s="9"/>
    </row>
    <row r="76" spans="1:16" ht="33.75" customHeight="1">
      <c r="A76" s="8">
        <v>100</v>
      </c>
      <c r="B76" s="29" t="s">
        <v>81</v>
      </c>
      <c r="C76" s="8">
        <v>4770</v>
      </c>
      <c r="D76" s="8">
        <v>14310</v>
      </c>
      <c r="E76" s="30">
        <f t="shared" si="11"/>
        <v>19080</v>
      </c>
      <c r="F76" s="9"/>
      <c r="G76" s="21">
        <f t="shared" si="12"/>
        <v>3</v>
      </c>
      <c r="H76" s="9"/>
      <c r="I76" s="9"/>
      <c r="J76" s="22">
        <f t="shared" si="13"/>
        <v>1869.045</v>
      </c>
      <c r="K76" s="22">
        <f t="shared" si="14"/>
        <v>5607.135</v>
      </c>
      <c r="L76" s="22">
        <f t="shared" si="15"/>
        <v>7476.18</v>
      </c>
      <c r="M76" s="9"/>
      <c r="N76" s="9"/>
      <c r="O76" s="9"/>
      <c r="P76" s="9"/>
    </row>
    <row r="77" spans="1:16" ht="33.75" customHeight="1">
      <c r="A77" s="8">
        <v>101</v>
      </c>
      <c r="B77" s="29" t="s">
        <v>82</v>
      </c>
      <c r="C77" s="8">
        <v>2200</v>
      </c>
      <c r="D77" s="8">
        <v>1200</v>
      </c>
      <c r="E77" s="30">
        <f t="shared" si="11"/>
        <v>3400</v>
      </c>
      <c r="F77" s="9"/>
      <c r="G77" s="21">
        <f t="shared" si="12"/>
        <v>0.5454545454545454</v>
      </c>
      <c r="H77" s="9"/>
      <c r="I77" s="9"/>
      <c r="J77" s="22">
        <f t="shared" si="13"/>
        <v>862.0333333333333</v>
      </c>
      <c r="K77" s="22">
        <f t="shared" si="14"/>
        <v>470.20000000000005</v>
      </c>
      <c r="L77" s="22">
        <f t="shared" si="15"/>
        <v>1332.2333333333333</v>
      </c>
      <c r="M77" s="9"/>
      <c r="N77" s="9"/>
      <c r="O77" s="9"/>
      <c r="P77" s="9"/>
    </row>
    <row r="78" spans="1:16" ht="33.75" customHeight="1">
      <c r="A78" s="8">
        <v>102</v>
      </c>
      <c r="B78" s="29" t="s">
        <v>83</v>
      </c>
      <c r="C78" s="8">
        <v>26312</v>
      </c>
      <c r="D78" s="8">
        <v>92092</v>
      </c>
      <c r="E78" s="30">
        <f t="shared" si="11"/>
        <v>118404</v>
      </c>
      <c r="F78" s="9"/>
      <c r="G78" s="21">
        <f t="shared" si="12"/>
        <v>3.5</v>
      </c>
      <c r="H78" s="9"/>
      <c r="I78" s="9"/>
      <c r="J78" s="22">
        <f t="shared" si="13"/>
        <v>10309.918666666668</v>
      </c>
      <c r="K78" s="22">
        <f t="shared" si="14"/>
        <v>36084.71533333333</v>
      </c>
      <c r="L78" s="22">
        <f t="shared" si="15"/>
        <v>46394.634000000005</v>
      </c>
      <c r="M78" s="9"/>
      <c r="N78" s="9"/>
      <c r="O78" s="9"/>
      <c r="P78" s="9"/>
    </row>
    <row r="79" spans="1:16" ht="33.75" customHeight="1">
      <c r="A79" s="8">
        <v>103</v>
      </c>
      <c r="B79" s="29" t="s">
        <v>84</v>
      </c>
      <c r="C79" s="8">
        <v>29880</v>
      </c>
      <c r="D79" s="8">
        <v>1494</v>
      </c>
      <c r="E79" s="30">
        <f t="shared" si="11"/>
        <v>31374</v>
      </c>
      <c r="F79" s="9"/>
      <c r="G79" s="21">
        <f t="shared" si="12"/>
        <v>0.05</v>
      </c>
      <c r="H79" s="9"/>
      <c r="I79" s="9"/>
      <c r="J79" s="22">
        <f t="shared" si="13"/>
        <v>11707.980000000001</v>
      </c>
      <c r="K79" s="22">
        <f t="shared" si="14"/>
        <v>585.399</v>
      </c>
      <c r="L79" s="22">
        <f t="shared" si="15"/>
        <v>12293.379</v>
      </c>
      <c r="M79" s="9"/>
      <c r="N79" s="9"/>
      <c r="O79" s="9"/>
      <c r="P79" s="9"/>
    </row>
    <row r="80" spans="1:16" ht="33.75" customHeight="1">
      <c r="A80" s="8">
        <v>105</v>
      </c>
      <c r="B80" s="29" t="s">
        <v>85</v>
      </c>
      <c r="C80" s="8">
        <v>225</v>
      </c>
      <c r="D80" s="8">
        <v>1027.5</v>
      </c>
      <c r="E80" s="30">
        <f t="shared" si="11"/>
        <v>1252.5</v>
      </c>
      <c r="F80" s="9"/>
      <c r="G80" s="21">
        <f t="shared" si="12"/>
        <v>4.566666666666666</v>
      </c>
      <c r="H80" s="9"/>
      <c r="I80" s="9"/>
      <c r="J80" s="22">
        <f t="shared" si="13"/>
        <v>88.16250000000001</v>
      </c>
      <c r="K80" s="22">
        <f t="shared" si="14"/>
        <v>402.60875000000004</v>
      </c>
      <c r="L80" s="22">
        <f t="shared" si="15"/>
        <v>490.77125</v>
      </c>
      <c r="M80" s="9"/>
      <c r="N80" s="9"/>
      <c r="O80" s="9"/>
      <c r="P80" s="9"/>
    </row>
    <row r="81" spans="1:16" ht="33.75" customHeight="1">
      <c r="A81" s="8">
        <v>106</v>
      </c>
      <c r="B81" s="29" t="s">
        <v>86</v>
      </c>
      <c r="C81" s="8">
        <v>6210</v>
      </c>
      <c r="D81" s="8">
        <v>15180</v>
      </c>
      <c r="E81" s="30">
        <f t="shared" si="11"/>
        <v>21390</v>
      </c>
      <c r="F81" s="9"/>
      <c r="G81" s="21">
        <f t="shared" si="12"/>
        <v>2.4444444444444446</v>
      </c>
      <c r="H81" s="9"/>
      <c r="I81" s="9"/>
      <c r="J81" s="22">
        <f t="shared" si="13"/>
        <v>2433.2850000000003</v>
      </c>
      <c r="K81" s="22">
        <f t="shared" si="14"/>
        <v>5948.030000000001</v>
      </c>
      <c r="L81" s="22">
        <f t="shared" si="15"/>
        <v>8381.315</v>
      </c>
      <c r="M81" s="9"/>
      <c r="N81" s="9"/>
      <c r="O81" s="9"/>
      <c r="P81" s="9"/>
    </row>
    <row r="82" spans="1:16" ht="33.75" customHeight="1">
      <c r="A82" s="8">
        <v>107</v>
      </c>
      <c r="B82" s="29" t="s">
        <v>87</v>
      </c>
      <c r="C82" s="8">
        <v>4145</v>
      </c>
      <c r="D82" s="8">
        <v>4145</v>
      </c>
      <c r="E82" s="30">
        <f t="shared" si="11"/>
        <v>8290</v>
      </c>
      <c r="F82" s="9"/>
      <c r="G82" s="21">
        <f t="shared" si="12"/>
        <v>1</v>
      </c>
      <c r="H82" s="9"/>
      <c r="I82" s="9"/>
      <c r="J82" s="22">
        <f t="shared" si="13"/>
        <v>1624.1491666666666</v>
      </c>
      <c r="K82" s="22">
        <f t="shared" si="14"/>
        <v>1624.1491666666666</v>
      </c>
      <c r="L82" s="22">
        <f t="shared" si="15"/>
        <v>3248.298333333333</v>
      </c>
      <c r="M82" s="9"/>
      <c r="N82" s="9"/>
      <c r="O82" s="9"/>
      <c r="P82" s="9"/>
    </row>
    <row r="83" spans="1:16" ht="33.75" customHeight="1">
      <c r="A83" s="8">
        <v>108</v>
      </c>
      <c r="B83" s="29" t="s">
        <v>88</v>
      </c>
      <c r="C83" s="8">
        <v>1314</v>
      </c>
      <c r="D83" s="8">
        <v>19710</v>
      </c>
      <c r="E83" s="30">
        <f t="shared" si="11"/>
        <v>21024</v>
      </c>
      <c r="F83" s="9"/>
      <c r="G83" s="21">
        <f t="shared" si="12"/>
        <v>15</v>
      </c>
      <c r="H83" s="9"/>
      <c r="I83" s="9"/>
      <c r="J83" s="22">
        <f t="shared" si="13"/>
        <v>514.869</v>
      </c>
      <c r="K83" s="22">
        <f t="shared" si="14"/>
        <v>7723.035000000001</v>
      </c>
      <c r="L83" s="22">
        <f t="shared" si="15"/>
        <v>8237.904</v>
      </c>
      <c r="M83" s="9"/>
      <c r="N83" s="9"/>
      <c r="O83" s="9"/>
      <c r="P83" s="9"/>
    </row>
    <row r="84" spans="1:16" ht="33.75" customHeight="1">
      <c r="A84" s="8">
        <v>111</v>
      </c>
      <c r="B84" s="29" t="s">
        <v>89</v>
      </c>
      <c r="C84" s="8">
        <v>450</v>
      </c>
      <c r="D84" s="8">
        <v>1950</v>
      </c>
      <c r="E84" s="30">
        <f t="shared" si="11"/>
        <v>2400</v>
      </c>
      <c r="F84" s="9"/>
      <c r="G84" s="21">
        <f t="shared" si="12"/>
        <v>4.333333333333333</v>
      </c>
      <c r="H84" s="9"/>
      <c r="I84" s="9"/>
      <c r="J84" s="22">
        <f t="shared" si="13"/>
        <v>176.32500000000002</v>
      </c>
      <c r="K84" s="22">
        <f t="shared" si="14"/>
        <v>764.075</v>
      </c>
      <c r="L84" s="22">
        <f t="shared" si="15"/>
        <v>940.4000000000001</v>
      </c>
      <c r="M84" s="9"/>
      <c r="N84" s="9"/>
      <c r="O84" s="9"/>
      <c r="P84" s="9"/>
    </row>
    <row r="85" spans="1:16" ht="33.75" customHeight="1">
      <c r="A85" s="8">
        <v>112</v>
      </c>
      <c r="B85" s="29" t="s">
        <v>90</v>
      </c>
      <c r="C85" s="8">
        <v>340200</v>
      </c>
      <c r="D85" s="8">
        <v>343980</v>
      </c>
      <c r="E85" s="30">
        <f t="shared" si="11"/>
        <v>684180</v>
      </c>
      <c r="F85" s="9"/>
      <c r="G85" s="21">
        <f t="shared" si="12"/>
        <v>1.011111111111111</v>
      </c>
      <c r="H85" s="9"/>
      <c r="I85" s="9"/>
      <c r="J85" s="22">
        <f t="shared" si="13"/>
        <v>133301.7</v>
      </c>
      <c r="K85" s="22">
        <f t="shared" si="14"/>
        <v>134782.83000000002</v>
      </c>
      <c r="L85" s="22">
        <f t="shared" si="15"/>
        <v>268084.53</v>
      </c>
      <c r="M85" s="9"/>
      <c r="N85" s="9"/>
      <c r="O85" s="9"/>
      <c r="P85" s="9"/>
    </row>
    <row r="86" spans="1:16" ht="33.75" customHeight="1">
      <c r="A86" s="8">
        <v>113</v>
      </c>
      <c r="B86" s="29" t="s">
        <v>91</v>
      </c>
      <c r="C86" s="8">
        <v>44640</v>
      </c>
      <c r="D86" s="8">
        <v>89940</v>
      </c>
      <c r="E86" s="30">
        <f t="shared" si="11"/>
        <v>134580</v>
      </c>
      <c r="F86" s="9"/>
      <c r="G86" s="21">
        <f t="shared" si="12"/>
        <v>2.014784946236559</v>
      </c>
      <c r="H86" s="9"/>
      <c r="I86" s="9"/>
      <c r="J86" s="22">
        <f t="shared" si="13"/>
        <v>17491.440000000002</v>
      </c>
      <c r="K86" s="22">
        <f t="shared" si="14"/>
        <v>35241.490000000005</v>
      </c>
      <c r="L86" s="22">
        <f t="shared" si="15"/>
        <v>52732.93</v>
      </c>
      <c r="M86" s="9"/>
      <c r="N86" s="9"/>
      <c r="O86" s="9"/>
      <c r="P86" s="9"/>
    </row>
    <row r="87" spans="1:16" ht="33.75" customHeight="1">
      <c r="A87" s="8">
        <v>114</v>
      </c>
      <c r="B87" s="29" t="s">
        <v>92</v>
      </c>
      <c r="C87" s="8">
        <v>2934</v>
      </c>
      <c r="D87" s="8">
        <v>4401</v>
      </c>
      <c r="E87" s="30">
        <f t="shared" si="11"/>
        <v>7335</v>
      </c>
      <c r="F87" s="9"/>
      <c r="G87" s="21">
        <f t="shared" si="12"/>
        <v>1.5</v>
      </c>
      <c r="H87" s="9"/>
      <c r="I87" s="9"/>
      <c r="J87" s="22">
        <f t="shared" si="13"/>
        <v>1149.6390000000001</v>
      </c>
      <c r="K87" s="22">
        <f t="shared" si="14"/>
        <v>1724.4585</v>
      </c>
      <c r="L87" s="22">
        <f t="shared" si="15"/>
        <v>2874.0975000000003</v>
      </c>
      <c r="M87" s="9"/>
      <c r="N87" s="9"/>
      <c r="O87" s="9"/>
      <c r="P87" s="9"/>
    </row>
    <row r="88" spans="1:16" ht="33.75" customHeight="1">
      <c r="A88" s="8">
        <v>115</v>
      </c>
      <c r="B88" s="29" t="s">
        <v>93</v>
      </c>
      <c r="C88" s="8">
        <v>708</v>
      </c>
      <c r="D88" s="8">
        <v>1180</v>
      </c>
      <c r="E88" s="30">
        <f t="shared" si="11"/>
        <v>1888</v>
      </c>
      <c r="F88" s="9"/>
      <c r="G88" s="21">
        <f t="shared" si="12"/>
        <v>1.6666666666666667</v>
      </c>
      <c r="H88" s="9"/>
      <c r="I88" s="9"/>
      <c r="J88" s="22">
        <f t="shared" si="13"/>
        <v>277.41800000000006</v>
      </c>
      <c r="K88" s="22">
        <f t="shared" si="14"/>
        <v>462.3633333333334</v>
      </c>
      <c r="L88" s="22">
        <f t="shared" si="15"/>
        <v>739.7813333333334</v>
      </c>
      <c r="M88" s="9"/>
      <c r="N88" s="9"/>
      <c r="O88" s="9"/>
      <c r="P88" s="9"/>
    </row>
    <row r="89" spans="1:16" ht="33.75" customHeight="1">
      <c r="A89" s="8">
        <v>117</v>
      </c>
      <c r="B89" s="29" t="s">
        <v>94</v>
      </c>
      <c r="C89" s="8">
        <v>1395</v>
      </c>
      <c r="D89" s="8">
        <v>1627.5</v>
      </c>
      <c r="E89" s="30">
        <f t="shared" si="11"/>
        <v>3022.5</v>
      </c>
      <c r="F89" s="9"/>
      <c r="G89" s="21">
        <f t="shared" si="12"/>
        <v>1.1666666666666667</v>
      </c>
      <c r="H89" s="9"/>
      <c r="I89" s="9"/>
      <c r="J89" s="22">
        <f t="shared" si="13"/>
        <v>546.6075000000001</v>
      </c>
      <c r="K89" s="22">
        <f t="shared" si="14"/>
        <v>637.70875</v>
      </c>
      <c r="L89" s="22">
        <f t="shared" si="15"/>
        <v>1184.31625</v>
      </c>
      <c r="M89" s="9"/>
      <c r="N89" s="9"/>
      <c r="O89" s="9"/>
      <c r="P89" s="9"/>
    </row>
    <row r="90" spans="1:16" ht="33.75" customHeight="1">
      <c r="A90" s="8">
        <v>119</v>
      </c>
      <c r="B90" s="29" t="s">
        <v>95</v>
      </c>
      <c r="C90" s="8">
        <v>27810</v>
      </c>
      <c r="D90" s="8">
        <v>3090</v>
      </c>
      <c r="E90" s="30">
        <f t="shared" si="11"/>
        <v>30900</v>
      </c>
      <c r="F90" s="9"/>
      <c r="G90" s="21">
        <f t="shared" si="12"/>
        <v>0.1111111111111111</v>
      </c>
      <c r="H90" s="9"/>
      <c r="I90" s="9"/>
      <c r="J90" s="22">
        <f t="shared" si="13"/>
        <v>10896.885</v>
      </c>
      <c r="K90" s="22">
        <f t="shared" si="14"/>
        <v>1210.765</v>
      </c>
      <c r="L90" s="22">
        <f t="shared" si="15"/>
        <v>12107.650000000001</v>
      </c>
      <c r="M90" s="9"/>
      <c r="N90" s="9"/>
      <c r="O90" s="9"/>
      <c r="P90" s="9"/>
    </row>
    <row r="91" spans="1:16" ht="33.75" customHeight="1">
      <c r="A91" s="8">
        <v>120</v>
      </c>
      <c r="B91" s="29" t="s">
        <v>96</v>
      </c>
      <c r="C91" s="8">
        <v>3943.75</v>
      </c>
      <c r="D91" s="8">
        <v>246247.75</v>
      </c>
      <c r="E91" s="30">
        <f t="shared" si="11"/>
        <v>250191.5</v>
      </c>
      <c r="F91" s="9"/>
      <c r="G91" s="21">
        <f t="shared" si="12"/>
        <v>62.44</v>
      </c>
      <c r="H91" s="9"/>
      <c r="I91" s="9"/>
      <c r="J91" s="22">
        <f t="shared" si="13"/>
        <v>1545.2927083333336</v>
      </c>
      <c r="K91" s="22">
        <f t="shared" si="14"/>
        <v>96488.07670833333</v>
      </c>
      <c r="L91" s="22">
        <f t="shared" si="15"/>
        <v>98033.36941666668</v>
      </c>
      <c r="M91" s="9"/>
      <c r="N91" s="9"/>
      <c r="O91" s="9"/>
      <c r="P91" s="9"/>
    </row>
    <row r="92" spans="1:16" ht="33.75" customHeight="1">
      <c r="A92" s="8">
        <v>121</v>
      </c>
      <c r="B92" s="29" t="s">
        <v>97</v>
      </c>
      <c r="C92" s="8">
        <v>45450</v>
      </c>
      <c r="D92" s="8">
        <v>200990</v>
      </c>
      <c r="E92" s="30">
        <f>C92+D92</f>
        <v>246440</v>
      </c>
      <c r="F92" s="9"/>
      <c r="G92" s="21">
        <f t="shared" si="12"/>
        <v>4.4222222222222225</v>
      </c>
      <c r="H92" s="9"/>
      <c r="I92" s="9"/>
      <c r="J92" s="22">
        <f>#N/A</f>
        <v>17808.825</v>
      </c>
      <c r="K92" s="22">
        <f>#N/A</f>
        <v>78754.58166666668</v>
      </c>
      <c r="L92" s="22">
        <f>#N/A</f>
        <v>96563.40666666666</v>
      </c>
      <c r="M92" s="9"/>
      <c r="N92" s="9"/>
      <c r="O92" s="9"/>
      <c r="P92" s="9"/>
    </row>
    <row r="93" spans="1:16" ht="33.75" customHeight="1">
      <c r="A93" s="31">
        <v>122</v>
      </c>
      <c r="B93" s="32" t="s">
        <v>98</v>
      </c>
      <c r="C93" s="31">
        <v>0</v>
      </c>
      <c r="D93" s="31">
        <v>81409972</v>
      </c>
      <c r="E93" s="33">
        <f>C93+D93</f>
        <v>81409972</v>
      </c>
      <c r="F93" s="34"/>
      <c r="G93" s="35"/>
      <c r="H93" s="34"/>
      <c r="I93" s="34"/>
      <c r="J93" s="36">
        <f>#N/A</f>
        <v>0</v>
      </c>
      <c r="K93" s="36">
        <f>#N/A</f>
        <v>31899140.695333336</v>
      </c>
      <c r="L93" s="36">
        <f>#N/A</f>
        <v>31899140.695333336</v>
      </c>
      <c r="M93" s="34"/>
      <c r="N93" s="34"/>
      <c r="O93" s="34"/>
      <c r="P93" s="34"/>
    </row>
    <row r="94" spans="1:16" ht="33.75" customHeight="1">
      <c r="A94" s="8">
        <v>123</v>
      </c>
      <c r="B94" s="29" t="s">
        <v>99</v>
      </c>
      <c r="C94" s="8">
        <v>7530</v>
      </c>
      <c r="D94" s="8">
        <v>4518</v>
      </c>
      <c r="E94" s="30">
        <f aca="true" t="shared" si="16" ref="E94:E121">C94+D94</f>
        <v>12048</v>
      </c>
      <c r="F94" s="9"/>
      <c r="G94" s="21">
        <f aca="true" t="shared" si="17" ref="G94:G121">D94/C94</f>
        <v>0.6</v>
      </c>
      <c r="H94" s="9"/>
      <c r="I94" s="9"/>
      <c r="J94" s="22">
        <f aca="true" t="shared" si="18" ref="J94:J121">(C94/60)*$C$6</f>
        <v>2950.505</v>
      </c>
      <c r="K94" s="22">
        <f aca="true" t="shared" si="19" ref="K94:K121">(D94/60)*$C$6</f>
        <v>1770.303</v>
      </c>
      <c r="L94" s="22">
        <f aca="true" t="shared" si="20" ref="L94:L121">(E94/60)*$C$6</f>
        <v>4720.808000000001</v>
      </c>
      <c r="M94" s="9"/>
      <c r="N94" s="9"/>
      <c r="O94" s="9"/>
      <c r="P94" s="9"/>
    </row>
    <row r="95" spans="1:16" ht="33.75" customHeight="1">
      <c r="A95" s="8">
        <v>124</v>
      </c>
      <c r="B95" s="29" t="s">
        <v>100</v>
      </c>
      <c r="C95" s="8">
        <v>8730</v>
      </c>
      <c r="D95" s="8">
        <v>37830</v>
      </c>
      <c r="E95" s="30">
        <f t="shared" si="16"/>
        <v>46560</v>
      </c>
      <c r="F95" s="9"/>
      <c r="G95" s="21">
        <f t="shared" si="17"/>
        <v>4.333333333333333</v>
      </c>
      <c r="H95" s="9"/>
      <c r="I95" s="9"/>
      <c r="J95" s="22">
        <f t="shared" si="18"/>
        <v>3420.7050000000004</v>
      </c>
      <c r="K95" s="22">
        <f t="shared" si="19"/>
        <v>14823.055</v>
      </c>
      <c r="L95" s="22">
        <f t="shared" si="20"/>
        <v>18243.760000000002</v>
      </c>
      <c r="M95" s="9"/>
      <c r="N95" s="9"/>
      <c r="O95" s="9"/>
      <c r="P95" s="9"/>
    </row>
    <row r="96" spans="1:16" ht="33.75" customHeight="1">
      <c r="A96" s="8">
        <v>125</v>
      </c>
      <c r="B96" s="29" t="s">
        <v>101</v>
      </c>
      <c r="C96" s="8">
        <v>585</v>
      </c>
      <c r="D96" s="8">
        <v>2340</v>
      </c>
      <c r="E96" s="30">
        <f t="shared" si="16"/>
        <v>2925</v>
      </c>
      <c r="F96" s="9"/>
      <c r="G96" s="21">
        <f t="shared" si="17"/>
        <v>4</v>
      </c>
      <c r="H96" s="9"/>
      <c r="I96" s="9"/>
      <c r="J96" s="22">
        <f t="shared" si="18"/>
        <v>229.22250000000003</v>
      </c>
      <c r="K96" s="22">
        <f t="shared" si="19"/>
        <v>916.8900000000001</v>
      </c>
      <c r="L96" s="22">
        <f t="shared" si="20"/>
        <v>1146.1125000000002</v>
      </c>
      <c r="M96" s="9"/>
      <c r="N96" s="9"/>
      <c r="O96" s="9"/>
      <c r="P96" s="9"/>
    </row>
    <row r="97" spans="1:16" ht="33.75" customHeight="1">
      <c r="A97" s="8">
        <v>126</v>
      </c>
      <c r="B97" s="29" t="s">
        <v>102</v>
      </c>
      <c r="C97" s="8">
        <v>504</v>
      </c>
      <c r="D97" s="8">
        <v>6624</v>
      </c>
      <c r="E97" s="30">
        <f t="shared" si="16"/>
        <v>7128</v>
      </c>
      <c r="F97" s="9"/>
      <c r="G97" s="21">
        <f t="shared" si="17"/>
        <v>13.142857142857142</v>
      </c>
      <c r="H97" s="9"/>
      <c r="I97" s="9"/>
      <c r="J97" s="22">
        <f t="shared" si="18"/>
        <v>197.484</v>
      </c>
      <c r="K97" s="22">
        <f t="shared" si="19"/>
        <v>2595.5040000000004</v>
      </c>
      <c r="L97" s="22">
        <f t="shared" si="20"/>
        <v>2792.9880000000003</v>
      </c>
      <c r="M97" s="9"/>
      <c r="N97" s="9"/>
      <c r="O97" s="9"/>
      <c r="P97" s="9"/>
    </row>
    <row r="98" spans="1:16" ht="33.75" customHeight="1">
      <c r="A98" s="8">
        <v>127</v>
      </c>
      <c r="B98" s="29" t="s">
        <v>103</v>
      </c>
      <c r="C98" s="8">
        <v>644800</v>
      </c>
      <c r="D98" s="8">
        <v>21762</v>
      </c>
      <c r="E98" s="30">
        <f t="shared" si="16"/>
        <v>666562</v>
      </c>
      <c r="F98" s="9"/>
      <c r="G98" s="21">
        <f t="shared" si="17"/>
        <v>0.03375</v>
      </c>
      <c r="H98" s="9"/>
      <c r="I98" s="9"/>
      <c r="J98" s="22">
        <f t="shared" si="18"/>
        <v>252654.13333333333</v>
      </c>
      <c r="K98" s="22">
        <f t="shared" si="19"/>
        <v>8527.077000000001</v>
      </c>
      <c r="L98" s="22">
        <f t="shared" si="20"/>
        <v>261181.21033333335</v>
      </c>
      <c r="M98" s="9"/>
      <c r="N98" s="9"/>
      <c r="O98" s="9"/>
      <c r="P98" s="9"/>
    </row>
    <row r="99" spans="1:16" ht="33.75" customHeight="1">
      <c r="A99" s="8">
        <v>128</v>
      </c>
      <c r="B99" s="29" t="s">
        <v>104</v>
      </c>
      <c r="C99" s="8">
        <v>6195</v>
      </c>
      <c r="D99" s="8">
        <v>21682.5</v>
      </c>
      <c r="E99" s="30">
        <f t="shared" si="16"/>
        <v>27877.5</v>
      </c>
      <c r="F99" s="9"/>
      <c r="G99" s="21">
        <f t="shared" si="17"/>
        <v>3.5</v>
      </c>
      <c r="H99" s="9"/>
      <c r="I99" s="9"/>
      <c r="J99" s="22">
        <f t="shared" si="18"/>
        <v>2427.4075000000003</v>
      </c>
      <c r="K99" s="22">
        <f t="shared" si="19"/>
        <v>8495.92625</v>
      </c>
      <c r="L99" s="22">
        <f t="shared" si="20"/>
        <v>10923.333750000002</v>
      </c>
      <c r="M99" s="9"/>
      <c r="N99" s="9"/>
      <c r="O99" s="9"/>
      <c r="P99" s="9"/>
    </row>
    <row r="100" spans="1:16" ht="33.75" customHeight="1">
      <c r="A100" s="8">
        <v>132</v>
      </c>
      <c r="B100" s="29" t="s">
        <v>105</v>
      </c>
      <c r="C100" s="8">
        <v>53300</v>
      </c>
      <c r="D100" s="8">
        <v>166460</v>
      </c>
      <c r="E100" s="30">
        <f t="shared" si="16"/>
        <v>219760</v>
      </c>
      <c r="F100" s="9"/>
      <c r="G100" s="21">
        <f t="shared" si="17"/>
        <v>3.123076923076923</v>
      </c>
      <c r="H100" s="9"/>
      <c r="I100" s="9"/>
      <c r="J100" s="22">
        <f t="shared" si="18"/>
        <v>20884.716666666667</v>
      </c>
      <c r="K100" s="22">
        <f t="shared" si="19"/>
        <v>65224.576666666675</v>
      </c>
      <c r="L100" s="22">
        <f t="shared" si="20"/>
        <v>86109.29333333333</v>
      </c>
      <c r="M100" s="9"/>
      <c r="N100" s="9"/>
      <c r="O100" s="9"/>
      <c r="P100" s="9"/>
    </row>
    <row r="101" spans="1:16" ht="33.75" customHeight="1">
      <c r="A101" s="8">
        <v>133</v>
      </c>
      <c r="B101" s="29" t="s">
        <v>106</v>
      </c>
      <c r="C101" s="8">
        <v>5534</v>
      </c>
      <c r="D101" s="8">
        <v>5534</v>
      </c>
      <c r="E101" s="30">
        <f t="shared" si="16"/>
        <v>11068</v>
      </c>
      <c r="F101" s="9"/>
      <c r="G101" s="21">
        <f t="shared" si="17"/>
        <v>1</v>
      </c>
      <c r="H101" s="9"/>
      <c r="I101" s="9"/>
      <c r="J101" s="22">
        <f t="shared" si="18"/>
        <v>2168.405666666667</v>
      </c>
      <c r="K101" s="22">
        <f t="shared" si="19"/>
        <v>2168.405666666667</v>
      </c>
      <c r="L101" s="22">
        <f t="shared" si="20"/>
        <v>4336.811333333334</v>
      </c>
      <c r="M101" s="9"/>
      <c r="N101" s="9"/>
      <c r="O101" s="9"/>
      <c r="P101" s="9"/>
    </row>
    <row r="102" spans="1:16" ht="33.75" customHeight="1">
      <c r="A102" s="8">
        <v>134</v>
      </c>
      <c r="B102" s="29" t="s">
        <v>107</v>
      </c>
      <c r="C102" s="8">
        <v>1288</v>
      </c>
      <c r="D102" s="8">
        <v>2024</v>
      </c>
      <c r="E102" s="30">
        <f t="shared" si="16"/>
        <v>3312</v>
      </c>
      <c r="F102" s="9"/>
      <c r="G102" s="21">
        <f t="shared" si="17"/>
        <v>1.5714285714285714</v>
      </c>
      <c r="H102" s="9"/>
      <c r="I102" s="9"/>
      <c r="J102" s="22">
        <f t="shared" si="18"/>
        <v>504.6813333333333</v>
      </c>
      <c r="K102" s="22">
        <f t="shared" si="19"/>
        <v>793.0706666666667</v>
      </c>
      <c r="L102" s="22">
        <f t="shared" si="20"/>
        <v>1297.7520000000002</v>
      </c>
      <c r="M102" s="9"/>
      <c r="N102" s="9"/>
      <c r="O102" s="9"/>
      <c r="P102" s="9"/>
    </row>
    <row r="103" spans="1:16" ht="33.75" customHeight="1">
      <c r="A103" s="8">
        <v>135</v>
      </c>
      <c r="B103" s="29" t="s">
        <v>108</v>
      </c>
      <c r="C103" s="8">
        <v>1203</v>
      </c>
      <c r="D103" s="8">
        <v>44912</v>
      </c>
      <c r="E103" s="30">
        <f t="shared" si="16"/>
        <v>46115</v>
      </c>
      <c r="F103" s="9"/>
      <c r="G103" s="21">
        <f t="shared" si="17"/>
        <v>37.333333333333336</v>
      </c>
      <c r="H103" s="9"/>
      <c r="I103" s="9"/>
      <c r="J103" s="22">
        <f t="shared" si="18"/>
        <v>471.37550000000005</v>
      </c>
      <c r="K103" s="22">
        <f t="shared" si="19"/>
        <v>17598.018666666667</v>
      </c>
      <c r="L103" s="22">
        <f t="shared" si="20"/>
        <v>18069.39416666667</v>
      </c>
      <c r="M103" s="9"/>
      <c r="N103" s="9"/>
      <c r="O103" s="9"/>
      <c r="P103" s="9"/>
    </row>
    <row r="104" spans="1:16" ht="33.75" customHeight="1">
      <c r="A104" s="8">
        <v>136</v>
      </c>
      <c r="B104" s="29" t="s">
        <v>109</v>
      </c>
      <c r="C104" s="8">
        <v>2430</v>
      </c>
      <c r="D104" s="8">
        <v>41310</v>
      </c>
      <c r="E104" s="30">
        <f t="shared" si="16"/>
        <v>43740</v>
      </c>
      <c r="F104" s="9"/>
      <c r="G104" s="21">
        <f t="shared" si="17"/>
        <v>17</v>
      </c>
      <c r="H104" s="9"/>
      <c r="I104" s="9"/>
      <c r="J104" s="22">
        <f t="shared" si="18"/>
        <v>952.1550000000001</v>
      </c>
      <c r="K104" s="22">
        <f t="shared" si="19"/>
        <v>16186.635</v>
      </c>
      <c r="L104" s="22">
        <f t="shared" si="20"/>
        <v>17138.79</v>
      </c>
      <c r="M104" s="9"/>
      <c r="N104" s="9"/>
      <c r="O104" s="9"/>
      <c r="P104" s="9"/>
    </row>
    <row r="105" spans="1:16" ht="33.75" customHeight="1">
      <c r="A105" s="8">
        <v>137</v>
      </c>
      <c r="B105" s="29" t="s">
        <v>110</v>
      </c>
      <c r="C105" s="8">
        <v>2010</v>
      </c>
      <c r="D105" s="8">
        <v>12864</v>
      </c>
      <c r="E105" s="30">
        <f t="shared" si="16"/>
        <v>14874</v>
      </c>
      <c r="F105" s="9"/>
      <c r="G105" s="21">
        <f t="shared" si="17"/>
        <v>6.4</v>
      </c>
      <c r="H105" s="9"/>
      <c r="I105" s="9"/>
      <c r="J105" s="22">
        <f t="shared" si="18"/>
        <v>787.585</v>
      </c>
      <c r="K105" s="22">
        <f t="shared" si="19"/>
        <v>5040.544000000001</v>
      </c>
      <c r="L105" s="22">
        <f t="shared" si="20"/>
        <v>5828.129000000001</v>
      </c>
      <c r="M105" s="9"/>
      <c r="N105" s="9"/>
      <c r="O105" s="9"/>
      <c r="P105" s="9"/>
    </row>
    <row r="106" spans="1:16" ht="33.75" customHeight="1">
      <c r="A106" s="8">
        <v>138</v>
      </c>
      <c r="B106" s="29" t="s">
        <v>111</v>
      </c>
      <c r="C106" s="8">
        <v>1480</v>
      </c>
      <c r="D106" s="8">
        <v>8269.5</v>
      </c>
      <c r="E106" s="30">
        <f t="shared" si="16"/>
        <v>9749.5</v>
      </c>
      <c r="F106" s="9"/>
      <c r="G106" s="21">
        <f t="shared" si="17"/>
        <v>5.5875</v>
      </c>
      <c r="H106" s="9"/>
      <c r="I106" s="9"/>
      <c r="J106" s="22">
        <f t="shared" si="18"/>
        <v>579.9133333333334</v>
      </c>
      <c r="K106" s="22">
        <f t="shared" si="19"/>
        <v>3240.26575</v>
      </c>
      <c r="L106" s="22">
        <f t="shared" si="20"/>
        <v>3820.179083333334</v>
      </c>
      <c r="M106" s="9"/>
      <c r="N106" s="9"/>
      <c r="O106" s="9"/>
      <c r="P106" s="9"/>
    </row>
    <row r="107" spans="1:16" ht="33.75" customHeight="1">
      <c r="A107" s="8">
        <v>140</v>
      </c>
      <c r="B107" s="29" t="s">
        <v>112</v>
      </c>
      <c r="C107" s="8">
        <v>1449</v>
      </c>
      <c r="D107" s="8">
        <v>7245</v>
      </c>
      <c r="E107" s="30">
        <f t="shared" si="16"/>
        <v>8694</v>
      </c>
      <c r="F107" s="9"/>
      <c r="G107" s="21">
        <f t="shared" si="17"/>
        <v>5</v>
      </c>
      <c r="H107" s="9"/>
      <c r="I107" s="9"/>
      <c r="J107" s="22">
        <f t="shared" si="18"/>
        <v>567.7665</v>
      </c>
      <c r="K107" s="22">
        <f t="shared" si="19"/>
        <v>2838.8325</v>
      </c>
      <c r="L107" s="22">
        <f t="shared" si="20"/>
        <v>3406.599</v>
      </c>
      <c r="M107" s="9"/>
      <c r="N107" s="9"/>
      <c r="O107" s="9"/>
      <c r="P107" s="9"/>
    </row>
    <row r="108" spans="1:16" ht="33.75" customHeight="1">
      <c r="A108" s="8">
        <v>141</v>
      </c>
      <c r="B108" s="29" t="s">
        <v>113</v>
      </c>
      <c r="C108" s="8">
        <v>660</v>
      </c>
      <c r="D108" s="8">
        <v>3685</v>
      </c>
      <c r="E108" s="30">
        <f t="shared" si="16"/>
        <v>4345</v>
      </c>
      <c r="F108" s="9"/>
      <c r="G108" s="21">
        <f t="shared" si="17"/>
        <v>5.583333333333333</v>
      </c>
      <c r="H108" s="9"/>
      <c r="I108" s="9"/>
      <c r="J108" s="22">
        <f t="shared" si="18"/>
        <v>258.61</v>
      </c>
      <c r="K108" s="22">
        <f t="shared" si="19"/>
        <v>1443.9058333333335</v>
      </c>
      <c r="L108" s="22">
        <f t="shared" si="20"/>
        <v>1702.5158333333336</v>
      </c>
      <c r="M108" s="9"/>
      <c r="N108" s="9"/>
      <c r="O108" s="9"/>
      <c r="P108" s="9"/>
    </row>
    <row r="109" spans="1:16" ht="33.75" customHeight="1">
      <c r="A109" s="8">
        <v>142</v>
      </c>
      <c r="B109" s="29" t="s">
        <v>114</v>
      </c>
      <c r="C109" s="8">
        <v>13080</v>
      </c>
      <c r="D109" s="8">
        <v>20710</v>
      </c>
      <c r="E109" s="30">
        <f t="shared" si="16"/>
        <v>33790</v>
      </c>
      <c r="F109" s="9"/>
      <c r="G109" s="21">
        <f t="shared" si="17"/>
        <v>1.5833333333333333</v>
      </c>
      <c r="H109" s="9"/>
      <c r="I109" s="9"/>
      <c r="J109" s="22">
        <f t="shared" si="18"/>
        <v>5125.18</v>
      </c>
      <c r="K109" s="22">
        <f t="shared" si="19"/>
        <v>8114.868333333335</v>
      </c>
      <c r="L109" s="22">
        <f t="shared" si="20"/>
        <v>13240.048333333334</v>
      </c>
      <c r="M109" s="9"/>
      <c r="N109" s="9"/>
      <c r="O109" s="9"/>
      <c r="P109" s="9"/>
    </row>
    <row r="110" spans="1:16" ht="33.75" customHeight="1">
      <c r="A110" s="8">
        <v>143</v>
      </c>
      <c r="B110" s="29" t="s">
        <v>115</v>
      </c>
      <c r="C110" s="8">
        <v>28500</v>
      </c>
      <c r="D110" s="8">
        <v>44650</v>
      </c>
      <c r="E110" s="30">
        <f t="shared" si="16"/>
        <v>73150</v>
      </c>
      <c r="F110" s="9"/>
      <c r="G110" s="21">
        <f t="shared" si="17"/>
        <v>1.5666666666666667</v>
      </c>
      <c r="H110" s="9"/>
      <c r="I110" s="9"/>
      <c r="J110" s="22">
        <f t="shared" si="18"/>
        <v>11167.25</v>
      </c>
      <c r="K110" s="22">
        <f t="shared" si="19"/>
        <v>17495.358333333334</v>
      </c>
      <c r="L110" s="22">
        <f t="shared" si="20"/>
        <v>28662.608333333337</v>
      </c>
      <c r="M110" s="9"/>
      <c r="N110" s="9"/>
      <c r="O110" s="9"/>
      <c r="P110" s="9"/>
    </row>
    <row r="111" spans="1:16" ht="33.75" customHeight="1">
      <c r="A111" s="8">
        <v>144</v>
      </c>
      <c r="B111" s="29" t="s">
        <v>116</v>
      </c>
      <c r="C111" s="8">
        <v>3420</v>
      </c>
      <c r="D111" s="8">
        <v>1368</v>
      </c>
      <c r="E111" s="30">
        <f t="shared" si="16"/>
        <v>4788</v>
      </c>
      <c r="F111" s="9"/>
      <c r="G111" s="21">
        <f t="shared" si="17"/>
        <v>0.4</v>
      </c>
      <c r="H111" s="9"/>
      <c r="I111" s="9"/>
      <c r="J111" s="22">
        <f t="shared" si="18"/>
        <v>1340.0700000000002</v>
      </c>
      <c r="K111" s="22">
        <f t="shared" si="19"/>
        <v>536.028</v>
      </c>
      <c r="L111" s="22">
        <f t="shared" si="20"/>
        <v>1876.098</v>
      </c>
      <c r="M111" s="9"/>
      <c r="N111" s="9"/>
      <c r="O111" s="9"/>
      <c r="P111" s="9"/>
    </row>
    <row r="112" spans="1:16" ht="33.75" customHeight="1">
      <c r="A112" s="8">
        <v>145</v>
      </c>
      <c r="B112" s="29" t="s">
        <v>117</v>
      </c>
      <c r="C112" s="8">
        <v>2133</v>
      </c>
      <c r="D112" s="8">
        <v>10665</v>
      </c>
      <c r="E112" s="30">
        <f t="shared" si="16"/>
        <v>12798</v>
      </c>
      <c r="F112" s="9"/>
      <c r="G112" s="21">
        <f t="shared" si="17"/>
        <v>5</v>
      </c>
      <c r="H112" s="9"/>
      <c r="I112" s="9"/>
      <c r="J112" s="22">
        <f t="shared" si="18"/>
        <v>835.7805</v>
      </c>
      <c r="K112" s="22">
        <f t="shared" si="19"/>
        <v>4178.9025</v>
      </c>
      <c r="L112" s="22">
        <f t="shared" si="20"/>
        <v>5014.683000000001</v>
      </c>
      <c r="M112" s="9"/>
      <c r="N112" s="9"/>
      <c r="O112" s="9"/>
      <c r="P112" s="9"/>
    </row>
    <row r="113" spans="1:16" ht="33.75" customHeight="1">
      <c r="A113" s="8">
        <v>146</v>
      </c>
      <c r="B113" s="29" t="s">
        <v>118</v>
      </c>
      <c r="C113" s="8">
        <v>7180</v>
      </c>
      <c r="D113" s="8">
        <v>233709</v>
      </c>
      <c r="E113" s="30">
        <f t="shared" si="16"/>
        <v>240889</v>
      </c>
      <c r="F113" s="9"/>
      <c r="G113" s="21">
        <f t="shared" si="17"/>
        <v>32.55</v>
      </c>
      <c r="H113" s="9"/>
      <c r="I113" s="9"/>
      <c r="J113" s="22">
        <f t="shared" si="18"/>
        <v>2813.3633333333337</v>
      </c>
      <c r="K113" s="22">
        <f t="shared" si="19"/>
        <v>91574.9765</v>
      </c>
      <c r="L113" s="22">
        <f t="shared" si="20"/>
        <v>94388.33983333333</v>
      </c>
      <c r="M113" s="9"/>
      <c r="N113" s="9"/>
      <c r="O113" s="9"/>
      <c r="P113" s="9"/>
    </row>
    <row r="114" spans="1:16" ht="33.75" customHeight="1">
      <c r="A114" s="8">
        <v>147</v>
      </c>
      <c r="B114" s="29" t="s">
        <v>119</v>
      </c>
      <c r="C114" s="8">
        <v>3500</v>
      </c>
      <c r="D114" s="8">
        <v>3000</v>
      </c>
      <c r="E114" s="30">
        <f t="shared" si="16"/>
        <v>6500</v>
      </c>
      <c r="F114" s="9"/>
      <c r="G114" s="21">
        <f t="shared" si="17"/>
        <v>0.8571428571428571</v>
      </c>
      <c r="H114" s="9"/>
      <c r="I114" s="9"/>
      <c r="J114" s="22">
        <f t="shared" si="18"/>
        <v>1371.4166666666667</v>
      </c>
      <c r="K114" s="22">
        <f t="shared" si="19"/>
        <v>1175.5</v>
      </c>
      <c r="L114" s="22">
        <f t="shared" si="20"/>
        <v>2546.9166666666665</v>
      </c>
      <c r="M114" s="9"/>
      <c r="N114" s="9"/>
      <c r="O114" s="9"/>
      <c r="P114" s="9"/>
    </row>
    <row r="115" spans="1:16" ht="33.75" customHeight="1">
      <c r="A115" s="8">
        <v>148</v>
      </c>
      <c r="B115" s="29" t="s">
        <v>120</v>
      </c>
      <c r="C115" s="8">
        <v>1380</v>
      </c>
      <c r="D115" s="8">
        <v>1656</v>
      </c>
      <c r="E115" s="30">
        <f t="shared" si="16"/>
        <v>3036</v>
      </c>
      <c r="F115" s="9"/>
      <c r="G115" s="21">
        <f t="shared" si="17"/>
        <v>1.2</v>
      </c>
      <c r="H115" s="9"/>
      <c r="I115" s="9"/>
      <c r="J115" s="22">
        <f t="shared" si="18"/>
        <v>540.73</v>
      </c>
      <c r="K115" s="22">
        <f t="shared" si="19"/>
        <v>648.8760000000001</v>
      </c>
      <c r="L115" s="22">
        <f t="shared" si="20"/>
        <v>1189.6060000000002</v>
      </c>
      <c r="M115" s="9"/>
      <c r="N115" s="9"/>
      <c r="O115" s="9"/>
      <c r="P115" s="9"/>
    </row>
    <row r="116" spans="1:16" ht="33.75" customHeight="1">
      <c r="A116" s="8">
        <v>149</v>
      </c>
      <c r="B116" s="29" t="s">
        <v>121</v>
      </c>
      <c r="C116" s="8">
        <v>44160</v>
      </c>
      <c r="D116" s="8">
        <v>161920</v>
      </c>
      <c r="E116" s="30">
        <f t="shared" si="16"/>
        <v>206080</v>
      </c>
      <c r="F116" s="9"/>
      <c r="G116" s="21">
        <f t="shared" si="17"/>
        <v>3.6666666666666665</v>
      </c>
      <c r="H116" s="9"/>
      <c r="I116" s="9"/>
      <c r="J116" s="22">
        <f t="shared" si="18"/>
        <v>17303.36</v>
      </c>
      <c r="K116" s="22">
        <f t="shared" si="19"/>
        <v>63445.653333333335</v>
      </c>
      <c r="L116" s="22">
        <f t="shared" si="20"/>
        <v>80749.01333333334</v>
      </c>
      <c r="M116" s="9"/>
      <c r="N116" s="9"/>
      <c r="O116" s="9"/>
      <c r="P116" s="9"/>
    </row>
    <row r="117" spans="1:16" ht="33.75" customHeight="1">
      <c r="A117" s="8">
        <v>150</v>
      </c>
      <c r="B117" s="29" t="s">
        <v>122</v>
      </c>
      <c r="C117" s="8">
        <v>52</v>
      </c>
      <c r="D117" s="8">
        <v>260</v>
      </c>
      <c r="E117" s="30">
        <f t="shared" si="16"/>
        <v>312</v>
      </c>
      <c r="F117" s="9"/>
      <c r="G117" s="21">
        <f t="shared" si="17"/>
        <v>5</v>
      </c>
      <c r="H117" s="9"/>
      <c r="I117" s="9"/>
      <c r="J117" s="22">
        <f t="shared" si="18"/>
        <v>20.375333333333334</v>
      </c>
      <c r="K117" s="22">
        <f t="shared" si="19"/>
        <v>101.87666666666667</v>
      </c>
      <c r="L117" s="22">
        <f t="shared" si="20"/>
        <v>122.25200000000001</v>
      </c>
      <c r="M117" s="9"/>
      <c r="N117" s="9"/>
      <c r="O117" s="9"/>
      <c r="P117" s="9"/>
    </row>
    <row r="118" spans="1:16" ht="33.75" customHeight="1">
      <c r="A118" s="8">
        <v>151</v>
      </c>
      <c r="B118" s="29" t="s">
        <v>123</v>
      </c>
      <c r="C118" s="8">
        <v>2856</v>
      </c>
      <c r="D118" s="8">
        <v>71400</v>
      </c>
      <c r="E118" s="30">
        <f t="shared" si="16"/>
        <v>74256</v>
      </c>
      <c r="F118" s="9"/>
      <c r="G118" s="21">
        <f t="shared" si="17"/>
        <v>25</v>
      </c>
      <c r="H118" s="9"/>
      <c r="I118" s="9"/>
      <c r="J118" s="22">
        <f t="shared" si="18"/>
        <v>1119.076</v>
      </c>
      <c r="K118" s="22">
        <f t="shared" si="19"/>
        <v>27976.9</v>
      </c>
      <c r="L118" s="22">
        <f t="shared" si="20"/>
        <v>29095.976</v>
      </c>
      <c r="M118" s="9"/>
      <c r="N118" s="9"/>
      <c r="O118" s="9"/>
      <c r="P118" s="9"/>
    </row>
    <row r="119" spans="1:16" ht="33.75" customHeight="1">
      <c r="A119" s="8">
        <v>152</v>
      </c>
      <c r="B119" s="29" t="s">
        <v>124</v>
      </c>
      <c r="C119" s="8">
        <v>4065</v>
      </c>
      <c r="D119" s="8">
        <v>117885</v>
      </c>
      <c r="E119" s="30">
        <f t="shared" si="16"/>
        <v>121950</v>
      </c>
      <c r="F119" s="9"/>
      <c r="G119" s="21">
        <f t="shared" si="17"/>
        <v>29</v>
      </c>
      <c r="H119" s="9"/>
      <c r="I119" s="9"/>
      <c r="J119" s="22">
        <f t="shared" si="18"/>
        <v>1592.8025</v>
      </c>
      <c r="K119" s="22">
        <f t="shared" si="19"/>
        <v>46191.27250000001</v>
      </c>
      <c r="L119" s="22">
        <f t="shared" si="20"/>
        <v>47784.075000000004</v>
      </c>
      <c r="M119" s="9"/>
      <c r="N119" s="9"/>
      <c r="O119" s="9"/>
      <c r="P119" s="9"/>
    </row>
    <row r="120" spans="1:16" ht="33.75" customHeight="1">
      <c r="A120" s="8">
        <v>153</v>
      </c>
      <c r="B120" s="29" t="s">
        <v>125</v>
      </c>
      <c r="C120" s="8">
        <v>360</v>
      </c>
      <c r="D120" s="8">
        <v>2208</v>
      </c>
      <c r="E120" s="30">
        <f t="shared" si="16"/>
        <v>2568</v>
      </c>
      <c r="F120" s="9"/>
      <c r="G120" s="21">
        <f t="shared" si="17"/>
        <v>6.133333333333334</v>
      </c>
      <c r="H120" s="9"/>
      <c r="I120" s="9"/>
      <c r="J120" s="22">
        <f t="shared" si="18"/>
        <v>141.06</v>
      </c>
      <c r="K120" s="22">
        <f t="shared" si="19"/>
        <v>865.168</v>
      </c>
      <c r="L120" s="22">
        <f t="shared" si="20"/>
        <v>1006.228</v>
      </c>
      <c r="M120" s="9"/>
      <c r="N120" s="9"/>
      <c r="O120" s="9"/>
      <c r="P120" s="9"/>
    </row>
    <row r="121" spans="1:16" ht="33.75" customHeight="1">
      <c r="A121" s="8">
        <v>154</v>
      </c>
      <c r="B121" s="29" t="s">
        <v>126</v>
      </c>
      <c r="C121" s="8">
        <v>2040</v>
      </c>
      <c r="D121" s="8">
        <v>480</v>
      </c>
      <c r="E121" s="30">
        <f t="shared" si="16"/>
        <v>2520</v>
      </c>
      <c r="F121" s="9"/>
      <c r="G121" s="21">
        <f t="shared" si="17"/>
        <v>0.23529411764705882</v>
      </c>
      <c r="H121" s="9"/>
      <c r="I121" s="9"/>
      <c r="J121" s="22">
        <f t="shared" si="18"/>
        <v>799.34</v>
      </c>
      <c r="K121" s="22">
        <f t="shared" si="19"/>
        <v>188.08</v>
      </c>
      <c r="L121" s="22">
        <f t="shared" si="20"/>
        <v>987.4200000000001</v>
      </c>
      <c r="M121" s="9"/>
      <c r="N121" s="9"/>
      <c r="O121" s="9"/>
      <c r="P121" s="9"/>
    </row>
    <row r="122" spans="1:16" ht="15" customHeight="1">
      <c r="A122" s="8"/>
      <c r="B122" s="12"/>
      <c r="C122" s="8"/>
      <c r="D122" s="8"/>
      <c r="E122" s="9"/>
      <c r="F122" s="9"/>
      <c r="G122" s="9"/>
      <c r="H122" s="9"/>
      <c r="I122" s="9"/>
      <c r="J122" s="8"/>
      <c r="K122" s="8"/>
      <c r="L122" s="8"/>
      <c r="M122" s="9"/>
      <c r="N122" s="9"/>
      <c r="O122" s="9"/>
      <c r="P122" s="9"/>
    </row>
    <row r="123" spans="1:16" ht="15" customHeight="1">
      <c r="A123" s="8"/>
      <c r="B123" s="20" t="s">
        <v>12</v>
      </c>
      <c r="C123" s="8">
        <f>MEDIAN(C22:C121)</f>
        <v>3225</v>
      </c>
      <c r="D123" s="8">
        <f>MEDIAN(D22:D121)</f>
        <v>9984</v>
      </c>
      <c r="E123" s="8">
        <f>MEDIAN(E22:E121)</f>
        <v>18110.5</v>
      </c>
      <c r="F123" s="37" t="s">
        <v>13</v>
      </c>
      <c r="G123" s="8">
        <f>MEDIAN(G22:G121)</f>
        <v>3.123076923076923</v>
      </c>
      <c r="H123" s="9"/>
      <c r="I123" s="20" t="s">
        <v>13</v>
      </c>
      <c r="J123" s="22">
        <f>MEDIAN(J22:J121)</f>
        <v>1263.6625000000001</v>
      </c>
      <c r="K123" s="22">
        <f>MEDIAN(K22:K121)</f>
        <v>3912.064</v>
      </c>
      <c r="L123" s="22">
        <f>MEDIAN(L22:L121)</f>
        <v>7096.297583333333</v>
      </c>
      <c r="M123" s="9"/>
      <c r="N123" s="9"/>
      <c r="O123" s="9"/>
      <c r="P123" s="9"/>
    </row>
    <row r="124" spans="1:16" ht="15" customHeight="1">
      <c r="A124" s="8"/>
      <c r="B124" s="20" t="s">
        <v>14</v>
      </c>
      <c r="C124" s="8">
        <f>MIN(C22:C121)</f>
        <v>0</v>
      </c>
      <c r="D124" s="8">
        <f>MIN(D22:D121)</f>
        <v>0</v>
      </c>
      <c r="E124" s="8">
        <f>MIN(E22:E121)</f>
        <v>312</v>
      </c>
      <c r="F124" s="9"/>
      <c r="G124" s="24"/>
      <c r="H124" s="9"/>
      <c r="I124" s="20" t="s">
        <v>15</v>
      </c>
      <c r="J124" s="22">
        <f>MIN(J22:J121)</f>
        <v>0</v>
      </c>
      <c r="K124" s="22">
        <f>MIN(K22:K121)</f>
        <v>0</v>
      </c>
      <c r="L124" s="22">
        <f>MIN(L22:L121)</f>
        <v>122.25200000000001</v>
      </c>
      <c r="M124" s="9"/>
      <c r="N124" s="9"/>
      <c r="O124" s="9"/>
      <c r="P124" s="9"/>
    </row>
    <row r="125" spans="1:16" ht="15" customHeight="1">
      <c r="A125" s="8"/>
      <c r="B125" s="20" t="s">
        <v>16</v>
      </c>
      <c r="C125" s="8">
        <f>MAX(C22:C121)</f>
        <v>644800</v>
      </c>
      <c r="D125" s="8">
        <f>MAX(D22:D121)</f>
        <v>81409972</v>
      </c>
      <c r="E125" s="8">
        <f>MAX(E22:E121)</f>
        <v>81409972</v>
      </c>
      <c r="F125" s="9"/>
      <c r="G125" s="24"/>
      <c r="H125" s="9"/>
      <c r="I125" s="20" t="s">
        <v>17</v>
      </c>
      <c r="J125" s="22">
        <f>MAX(J22:J121)</f>
        <v>252654.13333333333</v>
      </c>
      <c r="K125" s="22">
        <f>MAX(K22:K121)</f>
        <v>31899140.695333336</v>
      </c>
      <c r="L125" s="22">
        <f>MAX(L22:L121)</f>
        <v>31899140.695333336</v>
      </c>
      <c r="M125" s="9"/>
      <c r="N125" s="9"/>
      <c r="O125" s="9"/>
      <c r="P125" s="9"/>
    </row>
    <row r="126" spans="1:16" ht="15" customHeight="1">
      <c r="A126" s="8"/>
      <c r="B126" s="23"/>
      <c r="C126" s="8"/>
      <c r="D126" s="8"/>
      <c r="E126" s="9"/>
      <c r="F126" s="9"/>
      <c r="G126" s="24"/>
      <c r="H126" s="9"/>
      <c r="I126" s="23" t="s">
        <v>167</v>
      </c>
      <c r="J126" s="45">
        <f>QUARTILE(J22:J121,1)</f>
        <v>512.3220833333334</v>
      </c>
      <c r="K126" s="45">
        <f>QUARTILE(K22:K121,1)</f>
        <v>1155.9083333333333</v>
      </c>
      <c r="L126" s="45">
        <f>QUARTILE(L22:L121,1)</f>
        <v>1832.7024583333334</v>
      </c>
      <c r="M126" s="9"/>
      <c r="N126" s="9"/>
      <c r="O126" s="9"/>
      <c r="P126" s="9"/>
    </row>
    <row r="127" spans="1:16" ht="15" customHeight="1">
      <c r="A127" s="8"/>
      <c r="B127" s="20" t="s">
        <v>18</v>
      </c>
      <c r="C127" s="25">
        <f aca="true" t="shared" si="21" ref="C127:E129">C123/60</f>
        <v>53.75</v>
      </c>
      <c r="D127" s="25">
        <f t="shared" si="21"/>
        <v>166.4</v>
      </c>
      <c r="E127" s="25">
        <f t="shared" si="21"/>
        <v>301.84166666666664</v>
      </c>
      <c r="F127" s="9"/>
      <c r="G127" s="24"/>
      <c r="H127" s="9"/>
      <c r="I127" s="23" t="s">
        <v>168</v>
      </c>
      <c r="J127" s="45">
        <f>QUARTILE(J22:J121,3)</f>
        <v>3523.169416666667</v>
      </c>
      <c r="K127" s="45">
        <f>QUARTILE(K22:K121,3)</f>
        <v>12585.931562500002</v>
      </c>
      <c r="L127" s="45">
        <f>QUARTILE(L22:L122,3)</f>
        <v>18414.207500000004</v>
      </c>
      <c r="M127" s="9"/>
      <c r="N127" s="9"/>
      <c r="O127" s="9"/>
      <c r="P127" s="9"/>
    </row>
    <row r="128" spans="1:16" ht="15" customHeight="1">
      <c r="A128" s="8"/>
      <c r="B128" s="20" t="s">
        <v>19</v>
      </c>
      <c r="C128" s="25">
        <f t="shared" si="21"/>
        <v>0</v>
      </c>
      <c r="D128" s="25">
        <f t="shared" si="21"/>
        <v>0</v>
      </c>
      <c r="E128" s="25">
        <f t="shared" si="21"/>
        <v>5.2</v>
      </c>
      <c r="F128" s="9"/>
      <c r="G128" s="24"/>
      <c r="H128" s="9"/>
      <c r="I128" s="23" t="s">
        <v>169</v>
      </c>
      <c r="J128" s="45">
        <f>J127-J126</f>
        <v>3010.8473333333336</v>
      </c>
      <c r="K128" s="45">
        <f>K127-K126</f>
        <v>11430.023229166669</v>
      </c>
      <c r="L128" s="45">
        <f>L127-L126</f>
        <v>16581.50504166667</v>
      </c>
      <c r="M128" s="9"/>
      <c r="N128" s="9"/>
      <c r="O128" s="9"/>
      <c r="P128" s="9"/>
    </row>
    <row r="129" spans="1:16" ht="15" customHeight="1">
      <c r="A129" s="8"/>
      <c r="B129" s="20" t="s">
        <v>20</v>
      </c>
      <c r="C129" s="25">
        <f t="shared" si="21"/>
        <v>10746.666666666666</v>
      </c>
      <c r="D129" s="25">
        <f t="shared" si="21"/>
        <v>1356832.8666666667</v>
      </c>
      <c r="E129" s="25">
        <f t="shared" si="21"/>
        <v>1356832.8666666667</v>
      </c>
      <c r="F129" s="9"/>
      <c r="G129" s="24"/>
      <c r="H129" s="9"/>
      <c r="I129" s="23" t="s">
        <v>170</v>
      </c>
      <c r="J129" s="45">
        <f>J128-(J126*1.5)</f>
        <v>2242.3642083333334</v>
      </c>
      <c r="K129" s="45">
        <f>K128-(K126*1.5)</f>
        <v>9696.16072916667</v>
      </c>
      <c r="L129" s="45">
        <f>L128-(L126*1.5)</f>
        <v>13832.451354166671</v>
      </c>
      <c r="M129" s="9"/>
      <c r="N129" s="9"/>
      <c r="O129" s="9"/>
      <c r="P129" s="9"/>
    </row>
    <row r="130" spans="1:16" ht="15" customHeight="1">
      <c r="A130" s="8"/>
      <c r="B130" s="12"/>
      <c r="C130" s="8"/>
      <c r="D130" s="8"/>
      <c r="E130" s="9"/>
      <c r="F130" s="9"/>
      <c r="G130" s="9"/>
      <c r="H130" s="9"/>
      <c r="I130" s="23" t="s">
        <v>171</v>
      </c>
      <c r="J130" s="45">
        <f>J128+(J127*1.5)</f>
        <v>8295.601458333334</v>
      </c>
      <c r="K130" s="45">
        <f>K128+(K127*1.5)</f>
        <v>30308.92057291667</v>
      </c>
      <c r="L130" s="45">
        <f>L128+(L127*1.5)</f>
        <v>44202.81629166668</v>
      </c>
      <c r="M130" s="9"/>
      <c r="N130" s="9"/>
      <c r="O130" s="9"/>
      <c r="P130" s="9"/>
    </row>
    <row r="131" spans="1:16" ht="15" customHeight="1">
      <c r="A131" s="8"/>
      <c r="B131" s="12"/>
      <c r="C131" s="8"/>
      <c r="D131" s="8"/>
      <c r="E131" s="9"/>
      <c r="F131" s="9"/>
      <c r="G131" s="9"/>
      <c r="H131" s="9"/>
      <c r="I131" s="9"/>
      <c r="J131" s="8"/>
      <c r="K131" s="8"/>
      <c r="L131" s="8"/>
      <c r="M131" s="9"/>
      <c r="N131" s="9"/>
      <c r="O131" s="9"/>
      <c r="P131" s="9"/>
    </row>
    <row r="132" spans="1:16" ht="36" customHeight="1">
      <c r="A132" s="13" t="s">
        <v>127</v>
      </c>
      <c r="B132" s="38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94.5">
      <c r="A133" s="19" t="s">
        <v>22</v>
      </c>
      <c r="B133" s="26" t="s">
        <v>23</v>
      </c>
      <c r="C133" s="19" t="s">
        <v>24</v>
      </c>
      <c r="D133" s="19" t="s">
        <v>25</v>
      </c>
      <c r="E133" s="19" t="s">
        <v>26</v>
      </c>
      <c r="F133" s="27"/>
      <c r="G133" s="19" t="s">
        <v>8</v>
      </c>
      <c r="H133" s="28"/>
      <c r="I133" s="28"/>
      <c r="J133" s="19" t="s">
        <v>128</v>
      </c>
      <c r="K133" s="19" t="s">
        <v>129</v>
      </c>
      <c r="L133" s="19" t="s">
        <v>130</v>
      </c>
      <c r="M133" s="28"/>
      <c r="N133" s="28"/>
      <c r="O133" s="28"/>
      <c r="P133" s="28"/>
    </row>
    <row r="134" spans="1:16" ht="48" customHeight="1">
      <c r="A134" s="31">
        <v>5</v>
      </c>
      <c r="B134" s="32" t="s">
        <v>131</v>
      </c>
      <c r="C134" s="31">
        <v>0</v>
      </c>
      <c r="D134" s="31">
        <v>75600</v>
      </c>
      <c r="E134" s="33">
        <f aca="true" t="shared" si="22" ref="E134:E150">C134+D134</f>
        <v>75600</v>
      </c>
      <c r="F134" s="39"/>
      <c r="G134" s="35"/>
      <c r="H134" s="31"/>
      <c r="I134" s="31"/>
      <c r="J134" s="36">
        <f aca="true" t="shared" si="23" ref="J134:J150">(C134/60)*$C$6</f>
        <v>0</v>
      </c>
      <c r="K134" s="36">
        <f aca="true" t="shared" si="24" ref="K134:K150">(D134/60)*$C$6</f>
        <v>29622.600000000002</v>
      </c>
      <c r="L134" s="36">
        <f aca="true" t="shared" si="25" ref="L134:L150">(E134/60)*$C$6</f>
        <v>29622.600000000002</v>
      </c>
      <c r="M134" s="34"/>
      <c r="N134" s="34"/>
      <c r="O134" s="34"/>
      <c r="P134" s="34"/>
    </row>
    <row r="135" spans="1:16" ht="32.25" customHeight="1">
      <c r="A135" s="8">
        <v>6</v>
      </c>
      <c r="B135" s="29" t="s">
        <v>132</v>
      </c>
      <c r="C135" s="8">
        <v>490</v>
      </c>
      <c r="D135" s="8">
        <v>2500</v>
      </c>
      <c r="E135" s="30">
        <f t="shared" si="22"/>
        <v>2990</v>
      </c>
      <c r="F135" s="40"/>
      <c r="G135" s="21">
        <f aca="true" t="shared" si="26" ref="G135:G150">D135/C135</f>
        <v>5.1020408163265305</v>
      </c>
      <c r="H135" s="8"/>
      <c r="I135" s="8"/>
      <c r="J135" s="22">
        <f t="shared" si="23"/>
        <v>191.99833333333333</v>
      </c>
      <c r="K135" s="22">
        <f t="shared" si="24"/>
        <v>979.5833333333334</v>
      </c>
      <c r="L135" s="22">
        <f t="shared" si="25"/>
        <v>1171.5816666666667</v>
      </c>
      <c r="M135" s="9"/>
      <c r="N135" s="9"/>
      <c r="O135" s="9"/>
      <c r="P135" s="9"/>
    </row>
    <row r="136" spans="1:16" ht="32.25" customHeight="1">
      <c r="A136" s="8">
        <v>7</v>
      </c>
      <c r="B136" s="29" t="s">
        <v>133</v>
      </c>
      <c r="C136" s="8">
        <v>5940</v>
      </c>
      <c r="D136" s="8">
        <v>21296</v>
      </c>
      <c r="E136" s="30">
        <f t="shared" si="22"/>
        <v>27236</v>
      </c>
      <c r="F136" s="40"/>
      <c r="G136" s="21">
        <f t="shared" si="26"/>
        <v>3.585185185185185</v>
      </c>
      <c r="H136" s="21"/>
      <c r="I136" s="21"/>
      <c r="J136" s="22">
        <f t="shared" si="23"/>
        <v>2327.4900000000002</v>
      </c>
      <c r="K136" s="22">
        <f t="shared" si="24"/>
        <v>8344.482666666667</v>
      </c>
      <c r="L136" s="22">
        <f t="shared" si="25"/>
        <v>10671.972666666668</v>
      </c>
      <c r="M136" s="41"/>
      <c r="N136" s="41"/>
      <c r="O136" s="41"/>
      <c r="P136" s="41"/>
    </row>
    <row r="137" spans="1:16" ht="32.25" customHeight="1">
      <c r="A137" s="8">
        <v>9</v>
      </c>
      <c r="B137" s="29" t="s">
        <v>134</v>
      </c>
      <c r="C137" s="8">
        <v>38220</v>
      </c>
      <c r="D137" s="8">
        <v>57330</v>
      </c>
      <c r="E137" s="30">
        <f t="shared" si="22"/>
        <v>95550</v>
      </c>
      <c r="F137" s="40"/>
      <c r="G137" s="21">
        <f t="shared" si="26"/>
        <v>1.5</v>
      </c>
      <c r="H137" s="8"/>
      <c r="I137" s="8"/>
      <c r="J137" s="22">
        <f t="shared" si="23"/>
        <v>14975.87</v>
      </c>
      <c r="K137" s="22">
        <f t="shared" si="24"/>
        <v>22463.805</v>
      </c>
      <c r="L137" s="22">
        <f t="shared" si="25"/>
        <v>37439.675</v>
      </c>
      <c r="M137" s="9"/>
      <c r="N137" s="9"/>
      <c r="O137" s="9"/>
      <c r="P137" s="9"/>
    </row>
    <row r="138" spans="1:16" ht="32.25" customHeight="1">
      <c r="A138" s="8">
        <v>11</v>
      </c>
      <c r="B138" s="29" t="s">
        <v>135</v>
      </c>
      <c r="C138" s="8">
        <v>1461</v>
      </c>
      <c r="D138" s="8">
        <v>324</v>
      </c>
      <c r="E138" s="30">
        <f t="shared" si="22"/>
        <v>1785</v>
      </c>
      <c r="F138" s="40"/>
      <c r="G138" s="21">
        <f t="shared" si="26"/>
        <v>0.22176591375770022</v>
      </c>
      <c r="H138" s="8"/>
      <c r="I138" s="8"/>
      <c r="J138" s="22">
        <f t="shared" si="23"/>
        <v>572.4685000000001</v>
      </c>
      <c r="K138" s="22">
        <f t="shared" si="24"/>
        <v>126.95400000000002</v>
      </c>
      <c r="L138" s="22">
        <f t="shared" si="25"/>
        <v>699.4225</v>
      </c>
      <c r="M138" s="9"/>
      <c r="N138" s="9"/>
      <c r="O138" s="9"/>
      <c r="P138" s="9"/>
    </row>
    <row r="139" spans="1:16" ht="32.25" customHeight="1">
      <c r="A139" s="8">
        <v>12</v>
      </c>
      <c r="B139" s="29" t="s">
        <v>136</v>
      </c>
      <c r="C139" s="8">
        <v>702</v>
      </c>
      <c r="D139" s="8">
        <v>2283</v>
      </c>
      <c r="E139" s="30">
        <f t="shared" si="22"/>
        <v>2985</v>
      </c>
      <c r="F139" s="40"/>
      <c r="G139" s="21">
        <f t="shared" si="26"/>
        <v>3.252136752136752</v>
      </c>
      <c r="H139" s="8"/>
      <c r="I139" s="8"/>
      <c r="J139" s="22">
        <f t="shared" si="23"/>
        <v>275.067</v>
      </c>
      <c r="K139" s="22">
        <f t="shared" si="24"/>
        <v>894.5554999999999</v>
      </c>
      <c r="L139" s="22">
        <f t="shared" si="25"/>
        <v>1169.6225000000002</v>
      </c>
      <c r="M139" s="9"/>
      <c r="N139" s="9"/>
      <c r="O139" s="9"/>
      <c r="P139" s="9"/>
    </row>
    <row r="140" spans="1:16" ht="32.25" customHeight="1">
      <c r="A140" s="8">
        <v>30</v>
      </c>
      <c r="B140" s="29" t="s">
        <v>137</v>
      </c>
      <c r="C140" s="8">
        <v>120285</v>
      </c>
      <c r="D140" s="8">
        <v>2970</v>
      </c>
      <c r="E140" s="30">
        <f t="shared" si="22"/>
        <v>123255</v>
      </c>
      <c r="F140" s="40"/>
      <c r="G140" s="21">
        <f t="shared" si="26"/>
        <v>0.024691358024691357</v>
      </c>
      <c r="H140" s="8"/>
      <c r="I140" s="8"/>
      <c r="J140" s="22">
        <f t="shared" si="23"/>
        <v>47131.6725</v>
      </c>
      <c r="K140" s="22">
        <f t="shared" si="24"/>
        <v>1163.7450000000001</v>
      </c>
      <c r="L140" s="22">
        <f t="shared" si="25"/>
        <v>48295.4175</v>
      </c>
      <c r="M140" s="9"/>
      <c r="N140" s="9"/>
      <c r="O140" s="9"/>
      <c r="P140" s="9"/>
    </row>
    <row r="141" spans="1:16" ht="32.25" customHeight="1">
      <c r="A141" s="8">
        <v>31</v>
      </c>
      <c r="B141" s="29" t="s">
        <v>138</v>
      </c>
      <c r="C141" s="8">
        <v>2330</v>
      </c>
      <c r="D141" s="8">
        <v>20388</v>
      </c>
      <c r="E141" s="30">
        <f t="shared" si="22"/>
        <v>22718</v>
      </c>
      <c r="F141" s="40"/>
      <c r="G141" s="21">
        <f t="shared" si="26"/>
        <v>8.750214592274679</v>
      </c>
      <c r="H141" s="8"/>
      <c r="I141" s="8"/>
      <c r="J141" s="22">
        <f t="shared" si="23"/>
        <v>912.9716666666668</v>
      </c>
      <c r="K141" s="22">
        <f t="shared" si="24"/>
        <v>7988.698000000001</v>
      </c>
      <c r="L141" s="22">
        <f t="shared" si="25"/>
        <v>8901.669666666667</v>
      </c>
      <c r="M141" s="9"/>
      <c r="N141" s="9"/>
      <c r="O141" s="9"/>
      <c r="P141" s="9"/>
    </row>
    <row r="142" spans="1:16" ht="32.25" customHeight="1">
      <c r="A142" s="8">
        <v>32</v>
      </c>
      <c r="B142" s="29" t="s">
        <v>139</v>
      </c>
      <c r="C142" s="8">
        <v>11097</v>
      </c>
      <c r="D142" s="8">
        <v>45793</v>
      </c>
      <c r="E142" s="30">
        <f t="shared" si="22"/>
        <v>56890</v>
      </c>
      <c r="F142" s="40"/>
      <c r="G142" s="21">
        <f t="shared" si="26"/>
        <v>4.126610795710552</v>
      </c>
      <c r="H142" s="8"/>
      <c r="I142" s="8"/>
      <c r="J142" s="22">
        <f t="shared" si="23"/>
        <v>4348.1745</v>
      </c>
      <c r="K142" s="22">
        <f t="shared" si="24"/>
        <v>17943.223833333333</v>
      </c>
      <c r="L142" s="22">
        <f t="shared" si="25"/>
        <v>22291.398333333334</v>
      </c>
      <c r="M142" s="9"/>
      <c r="N142" s="9"/>
      <c r="O142" s="9"/>
      <c r="P142" s="9"/>
    </row>
    <row r="143" spans="1:16" ht="32.25" customHeight="1">
      <c r="A143" s="8">
        <v>33</v>
      </c>
      <c r="B143" s="29" t="s">
        <v>140</v>
      </c>
      <c r="C143" s="8">
        <v>5900</v>
      </c>
      <c r="D143" s="8">
        <v>20650</v>
      </c>
      <c r="E143" s="30">
        <f t="shared" si="22"/>
        <v>26550</v>
      </c>
      <c r="F143" s="40"/>
      <c r="G143" s="21">
        <f t="shared" si="26"/>
        <v>3.5</v>
      </c>
      <c r="H143" s="8"/>
      <c r="I143" s="8"/>
      <c r="J143" s="22">
        <f t="shared" si="23"/>
        <v>2311.8166666666666</v>
      </c>
      <c r="K143" s="22">
        <f t="shared" si="24"/>
        <v>8091.3583333333345</v>
      </c>
      <c r="L143" s="22">
        <f t="shared" si="25"/>
        <v>10403.175000000001</v>
      </c>
      <c r="M143" s="9"/>
      <c r="N143" s="9"/>
      <c r="O143" s="9"/>
      <c r="P143" s="9"/>
    </row>
    <row r="144" spans="1:16" ht="32.25" customHeight="1">
      <c r="A144" s="8">
        <v>34</v>
      </c>
      <c r="B144" s="29" t="s">
        <v>141</v>
      </c>
      <c r="C144" s="8">
        <v>15349.5</v>
      </c>
      <c r="D144" s="8">
        <v>9475</v>
      </c>
      <c r="E144" s="30">
        <f t="shared" si="22"/>
        <v>24824.5</v>
      </c>
      <c r="F144" s="40"/>
      <c r="G144" s="21">
        <f t="shared" si="26"/>
        <v>0.6172839506172839</v>
      </c>
      <c r="H144" s="8"/>
      <c r="I144" s="8"/>
      <c r="J144" s="22">
        <f t="shared" si="23"/>
        <v>6014.44575</v>
      </c>
      <c r="K144" s="22">
        <f t="shared" si="24"/>
        <v>3712.6208333333334</v>
      </c>
      <c r="L144" s="22">
        <f t="shared" si="25"/>
        <v>9727.066583333333</v>
      </c>
      <c r="M144" s="9"/>
      <c r="N144" s="9"/>
      <c r="O144" s="9"/>
      <c r="P144" s="9"/>
    </row>
    <row r="145" spans="1:16" ht="32.25" customHeight="1">
      <c r="A145" s="8">
        <v>35</v>
      </c>
      <c r="B145" s="29" t="s">
        <v>142</v>
      </c>
      <c r="C145" s="8">
        <v>1975</v>
      </c>
      <c r="D145" s="8">
        <v>11616</v>
      </c>
      <c r="E145" s="30">
        <f t="shared" si="22"/>
        <v>13591</v>
      </c>
      <c r="F145" s="40"/>
      <c r="G145" s="21">
        <f t="shared" si="26"/>
        <v>5.881518987341773</v>
      </c>
      <c r="H145" s="8"/>
      <c r="I145" s="8"/>
      <c r="J145" s="22">
        <f t="shared" si="23"/>
        <v>773.8708333333333</v>
      </c>
      <c r="K145" s="22">
        <f t="shared" si="24"/>
        <v>4551.536</v>
      </c>
      <c r="L145" s="22">
        <f t="shared" si="25"/>
        <v>5325.406833333334</v>
      </c>
      <c r="M145" s="9"/>
      <c r="N145" s="9"/>
      <c r="O145" s="9"/>
      <c r="P145" s="9"/>
    </row>
    <row r="146" spans="1:16" ht="32.25" customHeight="1">
      <c r="A146" s="8">
        <v>36</v>
      </c>
      <c r="B146" s="29" t="s">
        <v>143</v>
      </c>
      <c r="C146" s="8">
        <v>2700</v>
      </c>
      <c r="D146" s="8">
        <v>350</v>
      </c>
      <c r="E146" s="30">
        <f t="shared" si="22"/>
        <v>3050</v>
      </c>
      <c r="F146" s="40"/>
      <c r="G146" s="21">
        <f t="shared" si="26"/>
        <v>0.12962962962962962</v>
      </c>
      <c r="H146" s="8"/>
      <c r="I146" s="8"/>
      <c r="J146" s="22">
        <f t="shared" si="23"/>
        <v>1057.95</v>
      </c>
      <c r="K146" s="22">
        <f t="shared" si="24"/>
        <v>137.14166666666668</v>
      </c>
      <c r="L146" s="22">
        <f t="shared" si="25"/>
        <v>1195.0916666666667</v>
      </c>
      <c r="M146" s="9"/>
      <c r="N146" s="9"/>
      <c r="O146" s="9"/>
      <c r="P146" s="9"/>
    </row>
    <row r="147" spans="1:16" ht="32.25" customHeight="1">
      <c r="A147" s="8">
        <v>37</v>
      </c>
      <c r="B147" s="29" t="s">
        <v>144</v>
      </c>
      <c r="C147" s="8">
        <v>2500</v>
      </c>
      <c r="D147" s="8">
        <v>3000</v>
      </c>
      <c r="E147" s="30">
        <f t="shared" si="22"/>
        <v>5500</v>
      </c>
      <c r="F147" s="40"/>
      <c r="G147" s="21">
        <f t="shared" si="26"/>
        <v>1.2</v>
      </c>
      <c r="H147" s="8"/>
      <c r="I147" s="8"/>
      <c r="J147" s="22">
        <f t="shared" si="23"/>
        <v>979.5833333333334</v>
      </c>
      <c r="K147" s="22">
        <f t="shared" si="24"/>
        <v>1175.5</v>
      </c>
      <c r="L147" s="22">
        <f t="shared" si="25"/>
        <v>2155.0833333333335</v>
      </c>
      <c r="M147" s="9"/>
      <c r="N147" s="9"/>
      <c r="O147" s="9"/>
      <c r="P147" s="9"/>
    </row>
    <row r="148" spans="1:16" ht="32.25" customHeight="1">
      <c r="A148" s="8">
        <v>38</v>
      </c>
      <c r="B148" s="29" t="s">
        <v>145</v>
      </c>
      <c r="C148" s="8">
        <v>45</v>
      </c>
      <c r="D148" s="8">
        <v>90</v>
      </c>
      <c r="E148" s="30">
        <f t="shared" si="22"/>
        <v>135</v>
      </c>
      <c r="F148" s="40"/>
      <c r="G148" s="21">
        <f t="shared" si="26"/>
        <v>2</v>
      </c>
      <c r="H148" s="8"/>
      <c r="I148" s="8"/>
      <c r="J148" s="22">
        <f t="shared" si="23"/>
        <v>17.6325</v>
      </c>
      <c r="K148" s="22">
        <f t="shared" si="24"/>
        <v>35.265</v>
      </c>
      <c r="L148" s="22">
        <f t="shared" si="25"/>
        <v>52.8975</v>
      </c>
      <c r="M148" s="9"/>
      <c r="N148" s="9"/>
      <c r="O148" s="9"/>
      <c r="P148" s="9"/>
    </row>
    <row r="149" spans="1:16" ht="32.25" customHeight="1">
      <c r="A149" s="8">
        <v>39</v>
      </c>
      <c r="B149" s="29" t="s">
        <v>146</v>
      </c>
      <c r="C149" s="8">
        <v>40</v>
      </c>
      <c r="D149" s="8">
        <v>1876</v>
      </c>
      <c r="E149" s="30">
        <f t="shared" si="22"/>
        <v>1916</v>
      </c>
      <c r="F149" s="40"/>
      <c r="G149" s="21">
        <f t="shared" si="26"/>
        <v>46.9</v>
      </c>
      <c r="H149" s="8"/>
      <c r="I149" s="8"/>
      <c r="J149" s="22">
        <f t="shared" si="23"/>
        <v>15.673333333333334</v>
      </c>
      <c r="K149" s="22">
        <f t="shared" si="24"/>
        <v>735.0793333333334</v>
      </c>
      <c r="L149" s="22">
        <f t="shared" si="25"/>
        <v>750.7526666666668</v>
      </c>
      <c r="M149" s="9"/>
      <c r="N149" s="9"/>
      <c r="O149" s="9"/>
      <c r="P149" s="9"/>
    </row>
    <row r="150" spans="1:16" ht="42" customHeight="1">
      <c r="A150" s="8">
        <v>161</v>
      </c>
      <c r="B150" s="29" t="s">
        <v>147</v>
      </c>
      <c r="C150" s="8">
        <v>14400</v>
      </c>
      <c r="D150" s="8">
        <v>64320</v>
      </c>
      <c r="E150" s="30">
        <f t="shared" si="22"/>
        <v>78720</v>
      </c>
      <c r="F150" s="40"/>
      <c r="G150" s="21">
        <f t="shared" si="26"/>
        <v>4.466666666666667</v>
      </c>
      <c r="H150" s="8"/>
      <c r="I150" s="8"/>
      <c r="J150" s="22">
        <f t="shared" si="23"/>
        <v>5642.400000000001</v>
      </c>
      <c r="K150" s="22">
        <f t="shared" si="24"/>
        <v>25202.72</v>
      </c>
      <c r="L150" s="22">
        <f t="shared" si="25"/>
        <v>30845.120000000003</v>
      </c>
      <c r="M150" s="9"/>
      <c r="N150" s="9"/>
      <c r="O150" s="9"/>
      <c r="P150" s="9"/>
    </row>
    <row r="151" spans="1:16" ht="15" customHeight="1">
      <c r="A151" s="8"/>
      <c r="B151" s="12"/>
      <c r="C151" s="8"/>
      <c r="D151" s="8"/>
      <c r="E151" s="24"/>
      <c r="F151" s="24"/>
      <c r="G151" s="9"/>
      <c r="H151" s="9"/>
      <c r="I151" s="9"/>
      <c r="J151" s="8"/>
      <c r="K151" s="8"/>
      <c r="L151" s="8"/>
      <c r="M151" s="9"/>
      <c r="N151" s="9"/>
      <c r="O151" s="9"/>
      <c r="P151" s="9"/>
    </row>
    <row r="152" spans="1:16" ht="15" customHeight="1">
      <c r="A152" s="8"/>
      <c r="B152" s="20" t="s">
        <v>12</v>
      </c>
      <c r="C152" s="8">
        <f>MEDIAN(C134:C150)</f>
        <v>2500</v>
      </c>
      <c r="D152" s="8">
        <f>MEDIAN(D134:D150)</f>
        <v>9475</v>
      </c>
      <c r="E152" s="8">
        <f>MEDIAN(E134:E150)</f>
        <v>22718</v>
      </c>
      <c r="F152" s="37" t="s">
        <v>13</v>
      </c>
      <c r="G152" s="21">
        <f>MEDIAN(G134:G150)</f>
        <v>3.376068376068376</v>
      </c>
      <c r="H152" s="9"/>
      <c r="I152" s="20" t="s">
        <v>13</v>
      </c>
      <c r="J152" s="22">
        <f>MEDIAN(J134:J150)</f>
        <v>979.5833333333334</v>
      </c>
      <c r="K152" s="22">
        <f>MEDIAN(K134:K150)</f>
        <v>3712.6208333333334</v>
      </c>
      <c r="L152" s="22">
        <f>MEDIAN(L134:L150)</f>
        <v>8901.669666666667</v>
      </c>
      <c r="M152" s="9"/>
      <c r="N152" s="9"/>
      <c r="O152" s="9"/>
      <c r="P152" s="9"/>
    </row>
    <row r="153" spans="1:16" ht="15" customHeight="1">
      <c r="A153" s="8"/>
      <c r="B153" s="20" t="s">
        <v>14</v>
      </c>
      <c r="C153" s="8">
        <f>MIN(C134:C150)</f>
        <v>0</v>
      </c>
      <c r="D153" s="8">
        <f>MIN(D134:D150)</f>
        <v>90</v>
      </c>
      <c r="E153" s="8">
        <f>MIN(E134:E150)</f>
        <v>135</v>
      </c>
      <c r="F153" s="9"/>
      <c r="G153" s="24"/>
      <c r="H153" s="9"/>
      <c r="I153" s="20" t="s">
        <v>15</v>
      </c>
      <c r="J153" s="22">
        <f>MIN(J134:J150)</f>
        <v>0</v>
      </c>
      <c r="K153" s="22">
        <f>MIN(K134:K150)</f>
        <v>35.265</v>
      </c>
      <c r="L153" s="22">
        <f>MIN(L134:L150)</f>
        <v>52.8975</v>
      </c>
      <c r="M153" s="9"/>
      <c r="N153" s="9"/>
      <c r="O153" s="9"/>
      <c r="P153" s="9"/>
    </row>
    <row r="154" spans="1:16" ht="15" customHeight="1">
      <c r="A154" s="8"/>
      <c r="B154" s="20" t="s">
        <v>16</v>
      </c>
      <c r="C154" s="8">
        <f>MAX(C134:C150)</f>
        <v>120285</v>
      </c>
      <c r="D154" s="8">
        <f>MAX(D134:D150)</f>
        <v>75600</v>
      </c>
      <c r="E154" s="8">
        <f>MAX(E134:E150)</f>
        <v>123255</v>
      </c>
      <c r="F154" s="9"/>
      <c r="G154" s="24"/>
      <c r="H154" s="9"/>
      <c r="I154" s="20" t="s">
        <v>17</v>
      </c>
      <c r="J154" s="22">
        <f>MAX(J134:J150)</f>
        <v>47131.6725</v>
      </c>
      <c r="K154" s="22">
        <f>MAX(K134:K150)</f>
        <v>29622.600000000002</v>
      </c>
      <c r="L154" s="22">
        <f>MAX(L134:L150)</f>
        <v>48295.4175</v>
      </c>
      <c r="M154" s="9"/>
      <c r="N154" s="9"/>
      <c r="O154" s="9"/>
      <c r="P154" s="9"/>
    </row>
    <row r="155" spans="1:16" ht="15" customHeight="1">
      <c r="A155" s="8"/>
      <c r="B155" s="23"/>
      <c r="C155" s="8"/>
      <c r="D155" s="8"/>
      <c r="E155" s="9"/>
      <c r="F155" s="9"/>
      <c r="G155" s="24"/>
      <c r="H155" s="9"/>
      <c r="I155" s="23" t="s">
        <v>167</v>
      </c>
      <c r="J155" s="45">
        <f>QUARTILE(J134:J150,1)</f>
        <v>275.067</v>
      </c>
      <c r="K155" s="45">
        <f>QUARTILE(K134:K150,1)</f>
        <v>894.5554999999999</v>
      </c>
      <c r="L155" s="45">
        <f>QUARTILE(L134:L150,1)</f>
        <v>1171.5816666666667</v>
      </c>
      <c r="M155" s="9"/>
      <c r="N155" s="9"/>
      <c r="O155" s="9"/>
      <c r="P155" s="9"/>
    </row>
    <row r="156" spans="1:16" ht="15" customHeight="1">
      <c r="A156" s="8"/>
      <c r="B156" s="20" t="s">
        <v>18</v>
      </c>
      <c r="C156" s="25">
        <f aca="true" t="shared" si="27" ref="C156:E158">C152/60</f>
        <v>41.666666666666664</v>
      </c>
      <c r="D156" s="25">
        <f t="shared" si="27"/>
        <v>157.91666666666666</v>
      </c>
      <c r="E156" s="25">
        <f t="shared" si="27"/>
        <v>378.6333333333333</v>
      </c>
      <c r="F156" s="9"/>
      <c r="G156" s="24"/>
      <c r="H156" s="9"/>
      <c r="I156" s="23" t="s">
        <v>168</v>
      </c>
      <c r="J156" s="45">
        <f>QUARTILE(J134:J150,3)</f>
        <v>4348.1745</v>
      </c>
      <c r="K156" s="45">
        <f>QUARTILE(K134:K150,3)</f>
        <v>8344.482666666667</v>
      </c>
      <c r="L156" s="45">
        <f>QUARTILE(L134:L150,3)</f>
        <v>22291.398333333334</v>
      </c>
      <c r="M156" s="9"/>
      <c r="N156" s="9"/>
      <c r="O156" s="9"/>
      <c r="P156" s="9"/>
    </row>
    <row r="157" spans="1:16" ht="15" customHeight="1">
      <c r="A157" s="8"/>
      <c r="B157" s="20" t="s">
        <v>19</v>
      </c>
      <c r="C157" s="25">
        <f t="shared" si="27"/>
        <v>0</v>
      </c>
      <c r="D157" s="25">
        <f t="shared" si="27"/>
        <v>1.5</v>
      </c>
      <c r="E157" s="25">
        <f t="shared" si="27"/>
        <v>2.25</v>
      </c>
      <c r="F157" s="9"/>
      <c r="G157" s="24"/>
      <c r="H157" s="9"/>
      <c r="I157" s="23" t="s">
        <v>169</v>
      </c>
      <c r="J157" s="45">
        <f>J156-J155</f>
        <v>4073.1075</v>
      </c>
      <c r="K157" s="45">
        <f>K156-K155</f>
        <v>7449.927166666666</v>
      </c>
      <c r="L157" s="45">
        <f>L156-L155</f>
        <v>21119.81666666667</v>
      </c>
      <c r="M157" s="9"/>
      <c r="N157" s="9"/>
      <c r="O157" s="9"/>
      <c r="P157" s="9"/>
    </row>
    <row r="158" spans="1:16" ht="15" customHeight="1">
      <c r="A158" s="8"/>
      <c r="B158" s="20" t="s">
        <v>20</v>
      </c>
      <c r="C158" s="25">
        <f t="shared" si="27"/>
        <v>2004.75</v>
      </c>
      <c r="D158" s="25">
        <f t="shared" si="27"/>
        <v>1260</v>
      </c>
      <c r="E158" s="25">
        <f t="shared" si="27"/>
        <v>2054.25</v>
      </c>
      <c r="F158" s="9"/>
      <c r="G158" s="24"/>
      <c r="H158" s="9"/>
      <c r="I158" s="23" t="s">
        <v>170</v>
      </c>
      <c r="J158" s="45">
        <f>J157-(J155*1.5)</f>
        <v>3660.507</v>
      </c>
      <c r="K158" s="45">
        <f>K157-(K155*1.5)</f>
        <v>6108.093916666667</v>
      </c>
      <c r="L158" s="45">
        <f>L157-(L155*1.5)</f>
        <v>19362.444166666668</v>
      </c>
      <c r="M158" s="9"/>
      <c r="N158" s="9"/>
      <c r="O158" s="9"/>
      <c r="P158" s="9"/>
    </row>
    <row r="159" spans="1:16" ht="15" customHeight="1">
      <c r="A159" s="8"/>
      <c r="B159" s="12"/>
      <c r="C159" s="8"/>
      <c r="D159" s="8"/>
      <c r="E159" s="9"/>
      <c r="F159" s="9"/>
      <c r="G159" s="9"/>
      <c r="H159" s="9"/>
      <c r="I159" s="23" t="s">
        <v>171</v>
      </c>
      <c r="J159" s="45">
        <f>J157+(J156*1.5)</f>
        <v>10595.36925</v>
      </c>
      <c r="K159" s="45">
        <f>K157+(K156*1.5)</f>
        <v>19966.651166666667</v>
      </c>
      <c r="L159" s="45">
        <f>L157+(L156*1.5)</f>
        <v>54556.91416666667</v>
      </c>
      <c r="M159" s="9"/>
      <c r="N159" s="9"/>
      <c r="O159" s="9"/>
      <c r="P159" s="9"/>
    </row>
    <row r="160" spans="1:16" ht="15" customHeight="1">
      <c r="A160" s="8"/>
      <c r="B160" s="12"/>
      <c r="C160" s="8"/>
      <c r="D160" s="8"/>
      <c r="E160" s="9"/>
      <c r="F160" s="9"/>
      <c r="G160" s="9"/>
      <c r="H160" s="9"/>
      <c r="I160" s="9"/>
      <c r="J160" s="8"/>
      <c r="K160" s="8"/>
      <c r="L160" s="8"/>
      <c r="M160" s="9"/>
      <c r="N160" s="9"/>
      <c r="O160" s="9"/>
      <c r="P160" s="9"/>
    </row>
    <row r="161" spans="1:16" ht="41.25" customHeight="1">
      <c r="A161" s="13" t="s">
        <v>148</v>
      </c>
      <c r="B161" s="14"/>
      <c r="C161" s="16"/>
      <c r="D161" s="16"/>
      <c r="E161" s="17"/>
      <c r="F161" s="17"/>
      <c r="G161" s="17"/>
      <c r="H161" s="17"/>
      <c r="I161" s="17"/>
      <c r="J161" s="16"/>
      <c r="K161" s="16"/>
      <c r="L161" s="16"/>
      <c r="M161" s="17"/>
      <c r="N161" s="17"/>
      <c r="O161" s="17"/>
      <c r="P161" s="17"/>
    </row>
    <row r="162" spans="1:16" ht="94.5">
      <c r="A162" s="19" t="s">
        <v>22</v>
      </c>
      <c r="B162" s="26" t="s">
        <v>23</v>
      </c>
      <c r="C162" s="19" t="s">
        <v>24</v>
      </c>
      <c r="D162" s="19" t="s">
        <v>25</v>
      </c>
      <c r="E162" s="19" t="s">
        <v>26</v>
      </c>
      <c r="F162" s="27"/>
      <c r="G162" s="19" t="s">
        <v>8</v>
      </c>
      <c r="H162" s="28"/>
      <c r="I162" s="28"/>
      <c r="J162" s="19" t="s">
        <v>128</v>
      </c>
      <c r="K162" s="19" t="s">
        <v>129</v>
      </c>
      <c r="L162" s="19" t="s">
        <v>130</v>
      </c>
      <c r="M162" s="28"/>
      <c r="N162" s="28"/>
      <c r="O162" s="28"/>
      <c r="P162" s="28"/>
    </row>
    <row r="163" spans="1:16" ht="30.75" customHeight="1">
      <c r="A163" s="8">
        <v>1</v>
      </c>
      <c r="B163" s="29" t="s">
        <v>149</v>
      </c>
      <c r="C163" s="8">
        <v>15125</v>
      </c>
      <c r="D163" s="8">
        <v>30250</v>
      </c>
      <c r="E163" s="30">
        <f aca="true" t="shared" si="28" ref="E163:E179">C163+D163</f>
        <v>45375</v>
      </c>
      <c r="F163" s="40"/>
      <c r="G163" s="21">
        <f aca="true" t="shared" si="29" ref="G163:G179">D163/C163</f>
        <v>2</v>
      </c>
      <c r="H163" s="8"/>
      <c r="I163" s="8"/>
      <c r="J163" s="22">
        <f aca="true" t="shared" si="30" ref="J163:J179">(C163/60)*$C$6</f>
        <v>5926.479166666667</v>
      </c>
      <c r="K163" s="22">
        <f aca="true" t="shared" si="31" ref="K163:K179">(D163/60)*$C$6</f>
        <v>11852.958333333334</v>
      </c>
      <c r="L163" s="22">
        <f aca="true" t="shared" si="32" ref="L163:L179">(E163/60)*$C$6</f>
        <v>17779.4375</v>
      </c>
      <c r="M163" s="9"/>
      <c r="N163" s="9"/>
      <c r="O163" s="9"/>
      <c r="P163" s="9"/>
    </row>
    <row r="164" spans="1:16" ht="30.75" customHeight="1">
      <c r="A164" s="8">
        <v>2</v>
      </c>
      <c r="B164" s="29" t="s">
        <v>150</v>
      </c>
      <c r="C164" s="8">
        <v>41715</v>
      </c>
      <c r="D164" s="8">
        <v>63036</v>
      </c>
      <c r="E164" s="30">
        <f t="shared" si="28"/>
        <v>104751</v>
      </c>
      <c r="F164" s="40"/>
      <c r="G164" s="21">
        <f t="shared" si="29"/>
        <v>1.511111111111111</v>
      </c>
      <c r="H164" s="8"/>
      <c r="I164" s="8"/>
      <c r="J164" s="22">
        <f t="shared" si="30"/>
        <v>16345.327500000001</v>
      </c>
      <c r="K164" s="22">
        <f t="shared" si="31"/>
        <v>24699.606</v>
      </c>
      <c r="L164" s="22">
        <f t="shared" si="32"/>
        <v>41044.9335</v>
      </c>
      <c r="M164" s="9"/>
      <c r="N164" s="9"/>
      <c r="O164" s="9"/>
      <c r="P164" s="9"/>
    </row>
    <row r="165" spans="1:16" ht="30.75" customHeight="1">
      <c r="A165" s="8">
        <v>3</v>
      </c>
      <c r="B165" s="29" t="s">
        <v>151</v>
      </c>
      <c r="C165" s="8">
        <v>138240</v>
      </c>
      <c r="D165" s="8">
        <v>368640</v>
      </c>
      <c r="E165" s="30">
        <f t="shared" si="28"/>
        <v>506880</v>
      </c>
      <c r="F165" s="40"/>
      <c r="G165" s="21">
        <f t="shared" si="29"/>
        <v>2.6666666666666665</v>
      </c>
      <c r="H165" s="8"/>
      <c r="I165" s="8"/>
      <c r="J165" s="22">
        <f t="shared" si="30"/>
        <v>54167.04</v>
      </c>
      <c r="K165" s="22">
        <f t="shared" si="31"/>
        <v>144445.44</v>
      </c>
      <c r="L165" s="22">
        <f t="shared" si="32"/>
        <v>198612.48</v>
      </c>
      <c r="M165" s="9"/>
      <c r="N165" s="9"/>
      <c r="O165" s="9"/>
      <c r="P165" s="9"/>
    </row>
    <row r="166" spans="1:16" ht="30.75" customHeight="1">
      <c r="A166" s="8">
        <v>13</v>
      </c>
      <c r="B166" s="29" t="s">
        <v>152</v>
      </c>
      <c r="C166" s="8">
        <v>16350</v>
      </c>
      <c r="D166" s="8">
        <v>22890</v>
      </c>
      <c r="E166" s="30">
        <f t="shared" si="28"/>
        <v>39240</v>
      </c>
      <c r="F166" s="40"/>
      <c r="G166" s="21">
        <f t="shared" si="29"/>
        <v>1.4</v>
      </c>
      <c r="H166" s="8"/>
      <c r="I166" s="8"/>
      <c r="J166" s="22">
        <f t="shared" si="30"/>
        <v>6406.475</v>
      </c>
      <c r="K166" s="22">
        <f t="shared" si="31"/>
        <v>8969.065</v>
      </c>
      <c r="L166" s="22">
        <f t="shared" si="32"/>
        <v>15375.54</v>
      </c>
      <c r="M166" s="9"/>
      <c r="N166" s="9"/>
      <c r="O166" s="9"/>
      <c r="P166" s="9"/>
    </row>
    <row r="167" spans="1:16" ht="30.75" customHeight="1">
      <c r="A167" s="8">
        <v>15</v>
      </c>
      <c r="B167" s="29" t="s">
        <v>153</v>
      </c>
      <c r="C167" s="8">
        <v>21231.504</v>
      </c>
      <c r="D167" s="8">
        <v>106196</v>
      </c>
      <c r="E167" s="30">
        <f t="shared" si="28"/>
        <v>127427.504</v>
      </c>
      <c r="F167" s="40"/>
      <c r="G167" s="21">
        <f t="shared" si="29"/>
        <v>5.00181240104328</v>
      </c>
      <c r="H167" s="8"/>
      <c r="I167" s="8"/>
      <c r="J167" s="22">
        <f t="shared" si="30"/>
        <v>8319.210984000001</v>
      </c>
      <c r="K167" s="22">
        <f t="shared" si="31"/>
        <v>41611.13266666667</v>
      </c>
      <c r="L167" s="22">
        <f t="shared" si="32"/>
        <v>49930.34365066668</v>
      </c>
      <c r="M167" s="9"/>
      <c r="N167" s="9"/>
      <c r="O167" s="9"/>
      <c r="P167" s="9"/>
    </row>
    <row r="168" spans="1:16" ht="30.75" customHeight="1">
      <c r="A168" s="8">
        <v>16</v>
      </c>
      <c r="B168" s="29" t="s">
        <v>154</v>
      </c>
      <c r="C168" s="8">
        <v>36110</v>
      </c>
      <c r="D168" s="8">
        <v>115395</v>
      </c>
      <c r="E168" s="30">
        <f t="shared" si="28"/>
        <v>151505</v>
      </c>
      <c r="F168" s="40"/>
      <c r="G168" s="21">
        <f t="shared" si="29"/>
        <v>3.1956521739130435</v>
      </c>
      <c r="H168" s="8"/>
      <c r="I168" s="8"/>
      <c r="J168" s="22">
        <f t="shared" si="30"/>
        <v>14149.10166666667</v>
      </c>
      <c r="K168" s="22">
        <f t="shared" si="31"/>
        <v>45215.607500000006</v>
      </c>
      <c r="L168" s="22">
        <f t="shared" si="32"/>
        <v>59364.709166666675</v>
      </c>
      <c r="M168" s="9"/>
      <c r="N168" s="9"/>
      <c r="O168" s="9"/>
      <c r="P168" s="9"/>
    </row>
    <row r="169" spans="1:16" ht="30.75" customHeight="1">
      <c r="A169" s="8">
        <v>17</v>
      </c>
      <c r="B169" s="29" t="s">
        <v>155</v>
      </c>
      <c r="C169" s="8">
        <v>363168</v>
      </c>
      <c r="D169" s="8">
        <v>242112</v>
      </c>
      <c r="E169" s="30">
        <f t="shared" si="28"/>
        <v>605280</v>
      </c>
      <c r="F169" s="40"/>
      <c r="G169" s="21">
        <f t="shared" si="29"/>
        <v>0.6666666666666666</v>
      </c>
      <c r="H169" s="8"/>
      <c r="I169" s="8"/>
      <c r="J169" s="22">
        <f t="shared" si="30"/>
        <v>142301.328</v>
      </c>
      <c r="K169" s="22">
        <f t="shared" si="31"/>
        <v>94867.552</v>
      </c>
      <c r="L169" s="22">
        <f t="shared" si="32"/>
        <v>237168.88</v>
      </c>
      <c r="M169" s="9"/>
      <c r="N169" s="9"/>
      <c r="O169" s="9"/>
      <c r="P169" s="9"/>
    </row>
    <row r="170" spans="1:16" ht="30.75" customHeight="1">
      <c r="A170" s="8">
        <v>18</v>
      </c>
      <c r="B170" s="29" t="s">
        <v>156</v>
      </c>
      <c r="C170" s="8">
        <v>48000</v>
      </c>
      <c r="D170" s="8">
        <v>19200</v>
      </c>
      <c r="E170" s="30">
        <f t="shared" si="28"/>
        <v>67200</v>
      </c>
      <c r="F170" s="40"/>
      <c r="G170" s="21">
        <f t="shared" si="29"/>
        <v>0.4</v>
      </c>
      <c r="H170" s="8"/>
      <c r="I170" s="8"/>
      <c r="J170" s="22">
        <f t="shared" si="30"/>
        <v>18808</v>
      </c>
      <c r="K170" s="22">
        <f t="shared" si="31"/>
        <v>7523.200000000001</v>
      </c>
      <c r="L170" s="22">
        <f t="shared" si="32"/>
        <v>26331.2</v>
      </c>
      <c r="M170" s="9"/>
      <c r="N170" s="9"/>
      <c r="O170" s="9"/>
      <c r="P170" s="9"/>
    </row>
    <row r="171" spans="1:16" ht="30.75" customHeight="1">
      <c r="A171" s="8">
        <v>19</v>
      </c>
      <c r="B171" s="29" t="s">
        <v>157</v>
      </c>
      <c r="C171" s="8">
        <v>3570</v>
      </c>
      <c r="D171" s="8">
        <v>29835</v>
      </c>
      <c r="E171" s="30">
        <f t="shared" si="28"/>
        <v>33405</v>
      </c>
      <c r="F171" s="40"/>
      <c r="G171" s="21">
        <f t="shared" si="29"/>
        <v>8.357142857142858</v>
      </c>
      <c r="H171" s="8"/>
      <c r="I171" s="8"/>
      <c r="J171" s="22">
        <f t="shared" si="30"/>
        <v>1398.845</v>
      </c>
      <c r="K171" s="22">
        <f t="shared" si="31"/>
        <v>11690.347500000002</v>
      </c>
      <c r="L171" s="22">
        <f t="shared" si="32"/>
        <v>13089.192500000001</v>
      </c>
      <c r="M171" s="9"/>
      <c r="N171" s="9"/>
      <c r="O171" s="9"/>
      <c r="P171" s="9"/>
    </row>
    <row r="172" spans="1:16" ht="30.75" customHeight="1">
      <c r="A172" s="8">
        <v>20</v>
      </c>
      <c r="B172" s="29" t="s">
        <v>158</v>
      </c>
      <c r="C172" s="8">
        <v>410</v>
      </c>
      <c r="D172" s="8">
        <v>4592</v>
      </c>
      <c r="E172" s="30">
        <f t="shared" si="28"/>
        <v>5002</v>
      </c>
      <c r="F172" s="40"/>
      <c r="G172" s="21">
        <f t="shared" si="29"/>
        <v>11.2</v>
      </c>
      <c r="H172" s="8"/>
      <c r="I172" s="8"/>
      <c r="J172" s="22">
        <f t="shared" si="30"/>
        <v>160.65166666666667</v>
      </c>
      <c r="K172" s="22">
        <f t="shared" si="31"/>
        <v>1799.2986666666668</v>
      </c>
      <c r="L172" s="22">
        <f t="shared" si="32"/>
        <v>1959.9503333333332</v>
      </c>
      <c r="M172" s="9"/>
      <c r="N172" s="9"/>
      <c r="O172" s="9"/>
      <c r="P172" s="9"/>
    </row>
    <row r="173" spans="1:16" ht="30.75" customHeight="1">
      <c r="A173" s="8">
        <v>21</v>
      </c>
      <c r="B173" s="29" t="s">
        <v>159</v>
      </c>
      <c r="C173" s="8">
        <v>3009</v>
      </c>
      <c r="D173" s="8">
        <v>48144</v>
      </c>
      <c r="E173" s="30">
        <f t="shared" si="28"/>
        <v>51153</v>
      </c>
      <c r="F173" s="40"/>
      <c r="G173" s="21">
        <f t="shared" si="29"/>
        <v>16</v>
      </c>
      <c r="H173" s="8"/>
      <c r="I173" s="8"/>
      <c r="J173" s="22">
        <f t="shared" si="30"/>
        <v>1179.0265</v>
      </c>
      <c r="K173" s="22">
        <f t="shared" si="31"/>
        <v>18864.424</v>
      </c>
      <c r="L173" s="22">
        <f t="shared" si="32"/>
        <v>20043.4505</v>
      </c>
      <c r="M173" s="9"/>
      <c r="N173" s="9"/>
      <c r="O173" s="9"/>
      <c r="P173" s="9"/>
    </row>
    <row r="174" spans="1:16" ht="30.75" customHeight="1">
      <c r="A174" s="8">
        <v>22</v>
      </c>
      <c r="B174" s="29" t="s">
        <v>160</v>
      </c>
      <c r="C174" s="8">
        <v>1845</v>
      </c>
      <c r="D174" s="8">
        <v>3998</v>
      </c>
      <c r="E174" s="30">
        <f t="shared" si="28"/>
        <v>5843</v>
      </c>
      <c r="F174" s="40"/>
      <c r="G174" s="21">
        <f t="shared" si="29"/>
        <v>2.166937669376694</v>
      </c>
      <c r="H174" s="8"/>
      <c r="I174" s="8"/>
      <c r="J174" s="22">
        <f t="shared" si="30"/>
        <v>722.9325</v>
      </c>
      <c r="K174" s="22">
        <f t="shared" si="31"/>
        <v>1566.549666666667</v>
      </c>
      <c r="L174" s="22">
        <f t="shared" si="32"/>
        <v>2289.482166666667</v>
      </c>
      <c r="M174" s="9"/>
      <c r="N174" s="9"/>
      <c r="O174" s="9"/>
      <c r="P174" s="9"/>
    </row>
    <row r="175" spans="1:16" ht="30.75" customHeight="1">
      <c r="A175" s="8">
        <v>24</v>
      </c>
      <c r="B175" s="29" t="s">
        <v>161</v>
      </c>
      <c r="C175" s="8">
        <v>1072</v>
      </c>
      <c r="D175" s="8">
        <v>37252</v>
      </c>
      <c r="E175" s="30">
        <f t="shared" si="28"/>
        <v>38324</v>
      </c>
      <c r="F175" s="40"/>
      <c r="G175" s="21">
        <f t="shared" si="29"/>
        <v>34.75</v>
      </c>
      <c r="H175" s="8"/>
      <c r="I175" s="8"/>
      <c r="J175" s="22">
        <f t="shared" si="30"/>
        <v>420.04533333333336</v>
      </c>
      <c r="K175" s="22">
        <f t="shared" si="31"/>
        <v>14596.575333333334</v>
      </c>
      <c r="L175" s="22">
        <f t="shared" si="32"/>
        <v>15016.620666666668</v>
      </c>
      <c r="M175" s="9"/>
      <c r="N175" s="9"/>
      <c r="O175" s="9"/>
      <c r="P175" s="9"/>
    </row>
    <row r="176" spans="1:16" ht="30.75" customHeight="1">
      <c r="A176" s="8">
        <v>25</v>
      </c>
      <c r="B176" s="29" t="s">
        <v>162</v>
      </c>
      <c r="C176" s="8">
        <v>47925</v>
      </c>
      <c r="D176" s="8">
        <v>7988</v>
      </c>
      <c r="E176" s="30">
        <f t="shared" si="28"/>
        <v>55913</v>
      </c>
      <c r="F176" s="40"/>
      <c r="G176" s="21">
        <f t="shared" si="29"/>
        <v>0.16667709963484612</v>
      </c>
      <c r="H176" s="8"/>
      <c r="I176" s="8"/>
      <c r="J176" s="22">
        <f t="shared" si="30"/>
        <v>18778.612500000003</v>
      </c>
      <c r="K176" s="22">
        <f t="shared" si="31"/>
        <v>3129.9646666666667</v>
      </c>
      <c r="L176" s="22">
        <f t="shared" si="32"/>
        <v>21908.57716666667</v>
      </c>
      <c r="M176" s="9"/>
      <c r="N176" s="9"/>
      <c r="O176" s="9"/>
      <c r="P176" s="9"/>
    </row>
    <row r="177" spans="1:16" ht="30.75" customHeight="1">
      <c r="A177" s="8">
        <v>26</v>
      </c>
      <c r="B177" s="29" t="s">
        <v>163</v>
      </c>
      <c r="C177" s="8">
        <v>546</v>
      </c>
      <c r="D177" s="8">
        <v>546</v>
      </c>
      <c r="E177" s="30">
        <f t="shared" si="28"/>
        <v>1092</v>
      </c>
      <c r="F177" s="40"/>
      <c r="G177" s="21">
        <f t="shared" si="29"/>
        <v>1</v>
      </c>
      <c r="H177" s="8"/>
      <c r="I177" s="8"/>
      <c r="J177" s="22">
        <f t="shared" si="30"/>
        <v>213.941</v>
      </c>
      <c r="K177" s="22">
        <f t="shared" si="31"/>
        <v>213.941</v>
      </c>
      <c r="L177" s="22">
        <f t="shared" si="32"/>
        <v>427.882</v>
      </c>
      <c r="M177" s="9"/>
      <c r="N177" s="9"/>
      <c r="O177" s="9"/>
      <c r="P177" s="9"/>
    </row>
    <row r="178" spans="1:16" ht="30.75" customHeight="1">
      <c r="A178" s="8">
        <v>27</v>
      </c>
      <c r="B178" s="29" t="s">
        <v>164</v>
      </c>
      <c r="C178" s="8">
        <v>21840</v>
      </c>
      <c r="D178" s="8">
        <v>3920</v>
      </c>
      <c r="E178" s="30">
        <f t="shared" si="28"/>
        <v>25760</v>
      </c>
      <c r="F178" s="40"/>
      <c r="G178" s="21">
        <f t="shared" si="29"/>
        <v>0.1794871794871795</v>
      </c>
      <c r="H178" s="8"/>
      <c r="I178" s="8"/>
      <c r="J178" s="22">
        <f t="shared" si="30"/>
        <v>8557.640000000001</v>
      </c>
      <c r="K178" s="22">
        <f t="shared" si="31"/>
        <v>1535.9866666666667</v>
      </c>
      <c r="L178" s="22">
        <f t="shared" si="32"/>
        <v>10093.626666666667</v>
      </c>
      <c r="M178" s="9"/>
      <c r="N178" s="9"/>
      <c r="O178" s="9"/>
      <c r="P178" s="9"/>
    </row>
    <row r="179" spans="1:16" ht="30.75" customHeight="1">
      <c r="A179" s="8">
        <v>29</v>
      </c>
      <c r="B179" s="29" t="s">
        <v>165</v>
      </c>
      <c r="C179" s="8">
        <v>193590</v>
      </c>
      <c r="D179" s="8">
        <v>451710</v>
      </c>
      <c r="E179" s="30">
        <f t="shared" si="28"/>
        <v>645300</v>
      </c>
      <c r="F179" s="40"/>
      <c r="G179" s="21">
        <f t="shared" si="29"/>
        <v>2.3333333333333335</v>
      </c>
      <c r="H179" s="8"/>
      <c r="I179" s="8"/>
      <c r="J179" s="22">
        <f t="shared" si="30"/>
        <v>75855.015</v>
      </c>
      <c r="K179" s="22">
        <f t="shared" si="31"/>
        <v>176995.035</v>
      </c>
      <c r="L179" s="22">
        <f t="shared" si="32"/>
        <v>252850.05000000002</v>
      </c>
      <c r="M179" s="9"/>
      <c r="N179" s="9"/>
      <c r="O179" s="9"/>
      <c r="P179" s="9"/>
    </row>
    <row r="180" spans="1:16" ht="15" customHeight="1">
      <c r="A180" s="8"/>
      <c r="B180" s="12"/>
      <c r="C180" s="8"/>
      <c r="D180" s="8"/>
      <c r="E180" s="9"/>
      <c r="F180" s="24"/>
      <c r="G180" s="24"/>
      <c r="H180" s="9"/>
      <c r="I180" s="9"/>
      <c r="J180" s="8"/>
      <c r="K180" s="8"/>
      <c r="L180" s="8"/>
      <c r="M180" s="9"/>
      <c r="N180" s="9"/>
      <c r="O180" s="9"/>
      <c r="P180" s="9"/>
    </row>
    <row r="181" spans="1:16" ht="15" customHeight="1">
      <c r="A181" s="8"/>
      <c r="B181" s="20" t="s">
        <v>12</v>
      </c>
      <c r="C181" s="8">
        <f>MEDIAN(C163:C179)</f>
        <v>21231.504</v>
      </c>
      <c r="D181" s="8">
        <f>MEDIAN(D163:D179)</f>
        <v>30250</v>
      </c>
      <c r="E181" s="8">
        <f>MEDIAN(E163:E179)</f>
        <v>51153</v>
      </c>
      <c r="F181" s="37" t="s">
        <v>13</v>
      </c>
      <c r="G181" s="21">
        <f>MEDIAN(G163:G179)</f>
        <v>2.166937669376694</v>
      </c>
      <c r="H181" s="9"/>
      <c r="I181" s="20" t="s">
        <v>13</v>
      </c>
      <c r="J181" s="22">
        <f>MEDIAN(J163:J179)</f>
        <v>8319.210984000001</v>
      </c>
      <c r="K181" s="22">
        <f>MEDIAN(K163:K179)</f>
        <v>11852.958333333334</v>
      </c>
      <c r="L181" s="22">
        <f>MEDIAN(L163:L179)</f>
        <v>20043.4505</v>
      </c>
      <c r="M181" s="9"/>
      <c r="N181" s="9"/>
      <c r="O181" s="9"/>
      <c r="P181" s="9"/>
    </row>
    <row r="182" spans="1:16" ht="15" customHeight="1">
      <c r="A182" s="8"/>
      <c r="B182" s="20" t="s">
        <v>14</v>
      </c>
      <c r="C182" s="8">
        <f>MIN(C163:C179)</f>
        <v>410</v>
      </c>
      <c r="D182" s="8">
        <f>MIN(D163:D179)</f>
        <v>546</v>
      </c>
      <c r="E182" s="8">
        <f>MIN(E163:E179)</f>
        <v>1092</v>
      </c>
      <c r="F182" s="9"/>
      <c r="G182" s="9"/>
      <c r="H182" s="9"/>
      <c r="I182" s="20" t="s">
        <v>15</v>
      </c>
      <c r="J182" s="22">
        <f>MIN(J163:J179)</f>
        <v>160.65166666666667</v>
      </c>
      <c r="K182" s="22">
        <f>MIN(K163:K179)</f>
        <v>213.941</v>
      </c>
      <c r="L182" s="22">
        <f>MIN(L163:L179)</f>
        <v>427.882</v>
      </c>
      <c r="M182" s="9"/>
      <c r="N182" s="9"/>
      <c r="O182" s="9"/>
      <c r="P182" s="9"/>
    </row>
    <row r="183" spans="1:16" ht="15" customHeight="1">
      <c r="A183" s="8"/>
      <c r="B183" s="20" t="s">
        <v>16</v>
      </c>
      <c r="C183" s="8">
        <f>MAX(C163:C179)</f>
        <v>363168</v>
      </c>
      <c r="D183" s="8">
        <f>MAX(D163:D179)</f>
        <v>451710</v>
      </c>
      <c r="E183" s="8">
        <f>MAX(E163:E179)</f>
        <v>645300</v>
      </c>
      <c r="F183" s="9"/>
      <c r="G183" s="9"/>
      <c r="H183" s="9"/>
      <c r="I183" s="20" t="s">
        <v>17</v>
      </c>
      <c r="J183" s="22">
        <f>MAX(J163:J179)</f>
        <v>142301.328</v>
      </c>
      <c r="K183" s="22">
        <f>MAX(K163:K179)</f>
        <v>176995.035</v>
      </c>
      <c r="L183" s="22">
        <f>MAX(L163:L179)</f>
        <v>252850.05000000002</v>
      </c>
      <c r="M183" s="9"/>
      <c r="N183" s="9"/>
      <c r="O183" s="9"/>
      <c r="P183" s="9"/>
    </row>
    <row r="184" spans="1:16" ht="15" customHeight="1">
      <c r="A184" s="8"/>
      <c r="B184" s="23"/>
      <c r="C184" s="8"/>
      <c r="D184" s="8"/>
      <c r="E184" s="9"/>
      <c r="F184" s="9"/>
      <c r="G184" s="9"/>
      <c r="H184" s="9"/>
      <c r="I184" s="23" t="s">
        <v>167</v>
      </c>
      <c r="J184" s="45">
        <f>QUARTILE(J163:J179,1)</f>
        <v>1179.0265</v>
      </c>
      <c r="K184" s="45">
        <f>QUARTILE(K163:K179,1)</f>
        <v>3129.9646666666667</v>
      </c>
      <c r="L184" s="45">
        <f>QUARTILE(L163:L179,1)</f>
        <v>13089.192500000001</v>
      </c>
      <c r="M184" s="9"/>
      <c r="N184" s="9"/>
      <c r="O184" s="9"/>
      <c r="P184" s="9"/>
    </row>
    <row r="185" spans="1:16" ht="15" customHeight="1">
      <c r="A185" s="8"/>
      <c r="B185" s="20" t="s">
        <v>18</v>
      </c>
      <c r="C185" s="25">
        <f aca="true" t="shared" si="33" ref="C185:E187">C181/60</f>
        <v>353.8584</v>
      </c>
      <c r="D185" s="25">
        <f t="shared" si="33"/>
        <v>504.1666666666667</v>
      </c>
      <c r="E185" s="25">
        <f t="shared" si="33"/>
        <v>852.55</v>
      </c>
      <c r="F185" s="9"/>
      <c r="G185" s="9"/>
      <c r="H185" s="9"/>
      <c r="I185" s="23" t="s">
        <v>168</v>
      </c>
      <c r="J185" s="45">
        <f>QUARTILE(J163:J179,3)</f>
        <v>18778.612500000003</v>
      </c>
      <c r="K185" s="45">
        <f>QUARTILE(K163:K179,3)</f>
        <v>41611.13266666667</v>
      </c>
      <c r="L185" s="45">
        <f>QUARTILE(L163:L179,3)</f>
        <v>49930.34365066668</v>
      </c>
      <c r="M185" s="9"/>
      <c r="N185" s="9"/>
      <c r="O185" s="9"/>
      <c r="P185" s="9"/>
    </row>
    <row r="186" spans="1:16" ht="15" customHeight="1">
      <c r="A186" s="8"/>
      <c r="B186" s="20" t="s">
        <v>19</v>
      </c>
      <c r="C186" s="25">
        <f t="shared" si="33"/>
        <v>6.833333333333333</v>
      </c>
      <c r="D186" s="25">
        <f t="shared" si="33"/>
        <v>9.1</v>
      </c>
      <c r="E186" s="25">
        <f t="shared" si="33"/>
        <v>18.2</v>
      </c>
      <c r="F186" s="9"/>
      <c r="G186" s="9"/>
      <c r="H186" s="9"/>
      <c r="I186" s="23" t="s">
        <v>169</v>
      </c>
      <c r="J186" s="45">
        <f>J185-J184</f>
        <v>17599.586000000003</v>
      </c>
      <c r="K186" s="45">
        <f>K185-K184</f>
        <v>38481.168000000005</v>
      </c>
      <c r="L186" s="45">
        <f>L185-L184</f>
        <v>36841.15115066667</v>
      </c>
      <c r="M186" s="9"/>
      <c r="N186" s="9"/>
      <c r="O186" s="9"/>
      <c r="P186" s="9"/>
    </row>
    <row r="187" spans="1:16" ht="15" customHeight="1">
      <c r="A187" s="8"/>
      <c r="B187" s="20" t="s">
        <v>20</v>
      </c>
      <c r="C187" s="25">
        <f t="shared" si="33"/>
        <v>6052.8</v>
      </c>
      <c r="D187" s="25">
        <f t="shared" si="33"/>
        <v>7528.5</v>
      </c>
      <c r="E187" s="25">
        <f t="shared" si="33"/>
        <v>10755</v>
      </c>
      <c r="F187" s="9"/>
      <c r="G187" s="9"/>
      <c r="H187" s="9"/>
      <c r="I187" s="23" t="s">
        <v>170</v>
      </c>
      <c r="J187" s="45">
        <f>J186-(J184*1.5)</f>
        <v>15831.046250000003</v>
      </c>
      <c r="K187" s="45">
        <f>K186-(K184*1.5)</f>
        <v>33786.221000000005</v>
      </c>
      <c r="L187" s="45">
        <f>L186-(L184*1.5)</f>
        <v>17207.362400666672</v>
      </c>
      <c r="M187" s="9"/>
      <c r="N187" s="9"/>
      <c r="O187" s="9"/>
      <c r="P187" s="9"/>
    </row>
    <row r="188" spans="1:16" ht="15" customHeight="1">
      <c r="A188" s="8"/>
      <c r="B188" s="12"/>
      <c r="C188" s="8"/>
      <c r="D188" s="8"/>
      <c r="E188" s="9"/>
      <c r="F188" s="9"/>
      <c r="G188" s="9"/>
      <c r="H188" s="9"/>
      <c r="I188" s="23" t="s">
        <v>171</v>
      </c>
      <c r="J188" s="45">
        <f>J186+(J185*1.5)</f>
        <v>45767.50475000001</v>
      </c>
      <c r="K188" s="45">
        <f>K186+(K185*1.5)</f>
        <v>100897.86700000001</v>
      </c>
      <c r="L188" s="45">
        <f>L186+(L185*1.5)</f>
        <v>111736.66662666669</v>
      </c>
      <c r="M188" s="9"/>
      <c r="N188" s="9"/>
      <c r="O188" s="9"/>
      <c r="P188" s="9"/>
    </row>
    <row r="189" spans="1:16" ht="15" customHeight="1">
      <c r="A189" s="8"/>
      <c r="B189" s="12"/>
      <c r="C189" s="8"/>
      <c r="D189" s="8"/>
      <c r="E189" s="9"/>
      <c r="F189" s="9"/>
      <c r="G189" s="9"/>
      <c r="H189" s="9"/>
      <c r="I189" s="9"/>
      <c r="J189" s="8"/>
      <c r="K189" s="8"/>
      <c r="L189" s="8"/>
      <c r="M189" s="9"/>
      <c r="N189" s="9"/>
      <c r="O189" s="9"/>
      <c r="P189" s="9"/>
    </row>
    <row r="190" spans="1:16" ht="15" customHeight="1">
      <c r="A190" s="8"/>
      <c r="B190" s="12"/>
      <c r="C190" s="8"/>
      <c r="D190" s="8"/>
      <c r="E190" s="9"/>
      <c r="F190" s="9"/>
      <c r="G190" s="9"/>
      <c r="H190" s="9"/>
      <c r="I190" s="9"/>
      <c r="J190" s="8"/>
      <c r="K190" s="8"/>
      <c r="L190" s="8"/>
      <c r="M190" s="9"/>
      <c r="N190" s="9"/>
      <c r="O190" s="9"/>
      <c r="P190" s="9"/>
    </row>
    <row r="191" spans="1:16" ht="15" customHeight="1">
      <c r="A191" s="8"/>
      <c r="B191" s="12"/>
      <c r="C191" s="8"/>
      <c r="D191" s="8"/>
      <c r="E191" s="9"/>
      <c r="F191" s="9"/>
      <c r="G191" s="9"/>
      <c r="H191" s="9"/>
      <c r="I191" s="9"/>
      <c r="J191" s="8"/>
      <c r="K191" s="8"/>
      <c r="L191" s="8"/>
      <c r="M191" s="9"/>
      <c r="N191" s="9"/>
      <c r="O191" s="9"/>
      <c r="P191" s="9"/>
    </row>
    <row r="192" spans="1:16" ht="15" customHeight="1">
      <c r="A192" s="8"/>
      <c r="B192" s="12"/>
      <c r="C192" s="8"/>
      <c r="D192" s="8"/>
      <c r="E192" s="9"/>
      <c r="F192" s="9"/>
      <c r="G192" s="9"/>
      <c r="H192" s="9"/>
      <c r="I192" s="9"/>
      <c r="J192" s="8"/>
      <c r="K192" s="8"/>
      <c r="L192" s="8"/>
      <c r="M192" s="9"/>
      <c r="N192" s="9"/>
      <c r="O192" s="9"/>
      <c r="P192" s="9"/>
    </row>
    <row r="193" spans="1:16" ht="15" customHeight="1">
      <c r="A193" s="8"/>
      <c r="B193" s="12"/>
      <c r="C193" s="8"/>
      <c r="D193" s="8"/>
      <c r="E193" s="9"/>
      <c r="F193" s="9"/>
      <c r="G193" s="9"/>
      <c r="H193" s="9"/>
      <c r="I193" s="9"/>
      <c r="J193" s="8"/>
      <c r="K193" s="8"/>
      <c r="L193" s="8"/>
      <c r="M193" s="9"/>
      <c r="N193" s="9"/>
      <c r="O193" s="9"/>
      <c r="P193" s="9"/>
    </row>
    <row r="194" spans="1:16" ht="15" customHeight="1">
      <c r="A194" s="8"/>
      <c r="B194" s="12"/>
      <c r="C194" s="8"/>
      <c r="D194" s="8"/>
      <c r="E194" s="9"/>
      <c r="F194" s="9"/>
      <c r="G194" s="9"/>
      <c r="H194" s="9"/>
      <c r="I194" s="9"/>
      <c r="J194" s="8"/>
      <c r="K194" s="8"/>
      <c r="L194" s="8"/>
      <c r="M194" s="9"/>
      <c r="N194" s="9"/>
      <c r="O194" s="9"/>
      <c r="P194" s="9"/>
    </row>
    <row r="195" spans="1:16" ht="15" customHeight="1">
      <c r="A195" s="8"/>
      <c r="B195" s="12"/>
      <c r="C195" s="8"/>
      <c r="D195" s="8"/>
      <c r="E195" s="9"/>
      <c r="F195" s="9"/>
      <c r="G195" s="9"/>
      <c r="H195" s="9"/>
      <c r="I195" s="9"/>
      <c r="J195" s="8"/>
      <c r="K195" s="8"/>
      <c r="L195" s="8"/>
      <c r="M195" s="9"/>
      <c r="N195" s="9"/>
      <c r="O195" s="9"/>
      <c r="P195" s="9"/>
    </row>
    <row r="196" spans="1:16" ht="15" customHeight="1">
      <c r="A196" s="8"/>
      <c r="B196" s="12"/>
      <c r="C196" s="8"/>
      <c r="D196" s="8"/>
      <c r="E196" s="9"/>
      <c r="F196" s="9"/>
      <c r="G196" s="9"/>
      <c r="H196" s="9"/>
      <c r="I196" s="9"/>
      <c r="J196" s="8"/>
      <c r="K196" s="8"/>
      <c r="L196" s="8"/>
      <c r="M196" s="9"/>
      <c r="N196" s="9"/>
      <c r="O196" s="9"/>
      <c r="P196" s="9"/>
    </row>
    <row r="197" spans="1:16" ht="15" customHeight="1">
      <c r="A197" s="8"/>
      <c r="B197" s="12"/>
      <c r="C197" s="8"/>
      <c r="D197" s="8"/>
      <c r="E197" s="9"/>
      <c r="F197" s="9"/>
      <c r="G197" s="9"/>
      <c r="H197" s="9"/>
      <c r="I197" s="9"/>
      <c r="J197" s="8"/>
      <c r="K197" s="8"/>
      <c r="L197" s="8"/>
      <c r="M197" s="9"/>
      <c r="N197" s="9"/>
      <c r="O197" s="9"/>
      <c r="P197" s="9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Gardner, Heidi</cp:lastModifiedBy>
  <dcterms:created xsi:type="dcterms:W3CDTF">2022-11-20T23:25:42Z</dcterms:created>
  <dcterms:modified xsi:type="dcterms:W3CDTF">2022-11-21T00:24:06Z</dcterms:modified>
  <cp:category/>
  <cp:version/>
  <cp:contentType/>
  <cp:contentStatus/>
</cp:coreProperties>
</file>