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llenmurphy\Documents\Ellens work\Costing project\Trials Submission\Trials Submission Revised version\Trial Submission - Resubmission 21st Feb\"/>
    </mc:Choice>
  </mc:AlternateContent>
  <bookViews>
    <workbookView xWindow="0" yWindow="0" windowWidth="28800" windowHeight="12300" activeTab="4"/>
  </bookViews>
  <sheets>
    <sheet name="Ireland" sheetId="1" r:id="rId1"/>
    <sheet name="United Kingdom" sheetId="2" r:id="rId2"/>
    <sheet name="MAMI trial" sheetId="3" r:id="rId3"/>
    <sheet name="MOON trial" sheetId="4" r:id="rId4"/>
    <sheet name="CINNAMON trial" sheetId="5" r:id="rId5"/>
  </sheets>
  <calcPr calcId="162913"/>
  <customWorkbookViews>
    <customWorkbookView name="Windows User - Personal View" guid="{C24DFD9B-B479-46F5-99ED-7B7DE09933FE}" mergeInterval="0" personalView="1" maximized="1" xWindow="-1608" yWindow="46" windowWidth="1616" windowHeight="876" activeSheetId="5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1" i="5" l="1"/>
  <c r="J25" i="5"/>
  <c r="B82" i="4"/>
  <c r="J25" i="4"/>
  <c r="B85" i="3"/>
  <c r="J26" i="3"/>
  <c r="B84" i="2"/>
  <c r="J26" i="2"/>
  <c r="B82" i="1"/>
  <c r="J25" i="1"/>
  <c r="E19" i="5"/>
  <c r="E19" i="4"/>
  <c r="E20" i="3"/>
  <c r="E20" i="2"/>
  <c r="E19" i="1"/>
  <c r="L10" i="3"/>
  <c r="M30" i="5" l="1"/>
  <c r="K30" i="5"/>
  <c r="K29" i="5"/>
  <c r="I30" i="5"/>
  <c r="I29" i="5"/>
  <c r="B84" i="4"/>
  <c r="M31" i="4"/>
  <c r="M30" i="4"/>
  <c r="M29" i="4"/>
  <c r="K30" i="4"/>
  <c r="K29" i="4"/>
  <c r="I30" i="4"/>
  <c r="I29" i="4"/>
  <c r="J24" i="4"/>
  <c r="E23" i="4"/>
  <c r="H23" i="4" s="1"/>
  <c r="J23" i="4" s="1"/>
  <c r="B87" i="3"/>
  <c r="M32" i="3"/>
  <c r="M31" i="3"/>
  <c r="M30" i="3"/>
  <c r="K31" i="3"/>
  <c r="K30" i="3"/>
  <c r="I31" i="3"/>
  <c r="I30" i="3"/>
  <c r="B86" i="2"/>
  <c r="M32" i="2"/>
  <c r="M31" i="2"/>
  <c r="M30" i="2"/>
  <c r="K31" i="2"/>
  <c r="K30" i="2"/>
  <c r="I31" i="2"/>
  <c r="I30" i="2"/>
  <c r="J25" i="2"/>
  <c r="J24" i="2"/>
  <c r="H24" i="2"/>
  <c r="E24" i="2"/>
  <c r="B84" i="1"/>
  <c r="M31" i="1"/>
  <c r="M30" i="1"/>
  <c r="M29" i="1"/>
  <c r="K30" i="1"/>
  <c r="K29" i="1"/>
  <c r="I30" i="1"/>
  <c r="I29" i="1"/>
  <c r="E18" i="5" l="1"/>
  <c r="E17" i="5"/>
  <c r="E18" i="4"/>
  <c r="E17" i="4"/>
  <c r="E19" i="3"/>
  <c r="E18" i="3"/>
  <c r="E19" i="2"/>
  <c r="E18" i="2"/>
  <c r="E18" i="1"/>
  <c r="E17" i="1"/>
  <c r="J26" i="4" l="1"/>
  <c r="B83" i="4" s="1"/>
  <c r="J12" i="4"/>
  <c r="J12" i="3"/>
  <c r="J12" i="2"/>
  <c r="J12" i="1"/>
  <c r="H50" i="5" l="1"/>
  <c r="M10" i="3"/>
  <c r="N10" i="2"/>
  <c r="H51" i="1"/>
  <c r="B88" i="1" s="1"/>
  <c r="M10" i="1"/>
  <c r="N10" i="4"/>
  <c r="B87" i="5"/>
  <c r="J12" i="5"/>
  <c r="M10" i="5" s="1"/>
  <c r="G73" i="5"/>
  <c r="B91" i="5" s="1"/>
  <c r="E68" i="5"/>
  <c r="G68" i="5" s="1"/>
  <c r="B90" i="5" s="1"/>
  <c r="H62" i="5"/>
  <c r="B89" i="5" s="1"/>
  <c r="H56" i="5"/>
  <c r="B88" i="5" s="1"/>
  <c r="E44" i="5"/>
  <c r="H44" i="5" s="1"/>
  <c r="J44" i="5" s="1"/>
  <c r="B86" i="5" s="1"/>
  <c r="E39" i="5"/>
  <c r="H39" i="5" s="1"/>
  <c r="J39" i="5" s="1"/>
  <c r="E38" i="5"/>
  <c r="H38" i="5" s="1"/>
  <c r="J38" i="5" s="1"/>
  <c r="J40" i="5" s="1"/>
  <c r="B85" i="5" s="1"/>
  <c r="E35" i="5"/>
  <c r="H35" i="5" s="1"/>
  <c r="J35" i="5" s="1"/>
  <c r="E34" i="5"/>
  <c r="H34" i="5" s="1"/>
  <c r="J34" i="5" s="1"/>
  <c r="E30" i="5"/>
  <c r="E29" i="5"/>
  <c r="M29" i="5" s="1"/>
  <c r="M31" i="5" s="1"/>
  <c r="B83" i="5" s="1"/>
  <c r="E23" i="5"/>
  <c r="H23" i="5" s="1"/>
  <c r="J23" i="5" s="1"/>
  <c r="E22" i="5"/>
  <c r="H22" i="5" s="1"/>
  <c r="J22" i="5" s="1"/>
  <c r="M14" i="5"/>
  <c r="J13" i="5"/>
  <c r="E13" i="5"/>
  <c r="E12" i="5"/>
  <c r="E10" i="5"/>
  <c r="B92" i="4"/>
  <c r="B86" i="4"/>
  <c r="B85" i="4"/>
  <c r="J40" i="4"/>
  <c r="J36" i="4"/>
  <c r="B90" i="1"/>
  <c r="E46" i="3"/>
  <c r="H46" i="3" s="1"/>
  <c r="J46" i="3" s="1"/>
  <c r="E44" i="3"/>
  <c r="H44" i="3" s="1"/>
  <c r="J44" i="3" s="1"/>
  <c r="E49" i="3"/>
  <c r="H49" i="3" s="1"/>
  <c r="J49" i="3" s="1"/>
  <c r="B91" i="3" s="1"/>
  <c r="E40" i="1"/>
  <c r="H40" i="1" s="1"/>
  <c r="J40" i="1" s="1"/>
  <c r="E35" i="1"/>
  <c r="E36" i="2"/>
  <c r="H36" i="2" s="1"/>
  <c r="J36" i="2" s="1"/>
  <c r="E40" i="2"/>
  <c r="H40" i="2" s="1"/>
  <c r="J40" i="2" s="1"/>
  <c r="J35" i="4"/>
  <c r="H35" i="4"/>
  <c r="E35" i="4"/>
  <c r="E39" i="4"/>
  <c r="H39" i="4" s="1"/>
  <c r="J39" i="4" s="1"/>
  <c r="E41" i="3"/>
  <c r="H41" i="3" s="1"/>
  <c r="J41" i="3" s="1"/>
  <c r="E37" i="3"/>
  <c r="H37" i="3" s="1"/>
  <c r="J37" i="3" s="1"/>
  <c r="G77" i="3"/>
  <c r="B96" i="3" s="1"/>
  <c r="G74" i="4"/>
  <c r="E68" i="4"/>
  <c r="G68" i="4" s="1"/>
  <c r="B91" i="4" s="1"/>
  <c r="E61" i="4"/>
  <c r="L61" i="4" s="1"/>
  <c r="B90" i="4" s="1"/>
  <c r="E55" i="4"/>
  <c r="L55" i="4" s="1"/>
  <c r="B89" i="4" s="1"/>
  <c r="E49" i="4"/>
  <c r="L49" i="4" s="1"/>
  <c r="B88" i="4" s="1"/>
  <c r="E44" i="4"/>
  <c r="N44" i="4" s="1"/>
  <c r="N40" i="4"/>
  <c r="E38" i="4"/>
  <c r="H38" i="4" s="1"/>
  <c r="J38" i="4" s="1"/>
  <c r="N37" i="4"/>
  <c r="E34" i="4"/>
  <c r="H34" i="4" s="1"/>
  <c r="J34" i="4" s="1"/>
  <c r="E30" i="4"/>
  <c r="E29" i="4"/>
  <c r="E22" i="4"/>
  <c r="H22" i="4" s="1"/>
  <c r="J22" i="4" s="1"/>
  <c r="N14" i="4"/>
  <c r="J13" i="4"/>
  <c r="E13" i="4"/>
  <c r="E12" i="4"/>
  <c r="E10" i="4"/>
  <c r="E73" i="3"/>
  <c r="G73" i="3" s="1"/>
  <c r="B95" i="3" s="1"/>
  <c r="H67" i="3"/>
  <c r="B94" i="3" s="1"/>
  <c r="H61" i="3"/>
  <c r="B93" i="3" s="1"/>
  <c r="H55" i="3"/>
  <c r="B92" i="3" s="1"/>
  <c r="E40" i="3"/>
  <c r="H40" i="3" s="1"/>
  <c r="J40" i="3" s="1"/>
  <c r="E35" i="3"/>
  <c r="H35" i="3" s="1"/>
  <c r="J35" i="3" s="1"/>
  <c r="J38" i="3" s="1"/>
  <c r="B88" i="3" s="1"/>
  <c r="E31" i="3"/>
  <c r="E30" i="3"/>
  <c r="E24" i="3"/>
  <c r="H24" i="3" s="1"/>
  <c r="J24" i="3" s="1"/>
  <c r="E23" i="3"/>
  <c r="H23" i="3" s="1"/>
  <c r="J23" i="3" s="1"/>
  <c r="M14" i="3"/>
  <c r="J13" i="3"/>
  <c r="E13" i="3"/>
  <c r="E12" i="3"/>
  <c r="E10" i="3"/>
  <c r="H63" i="1"/>
  <c r="H57" i="1"/>
  <c r="B89" i="1" s="1"/>
  <c r="E69" i="2"/>
  <c r="G69" i="2" s="1"/>
  <c r="B93" i="2" s="1"/>
  <c r="G74" i="1"/>
  <c r="B92" i="1" s="1"/>
  <c r="G75" i="2"/>
  <c r="B94" i="2" s="1"/>
  <c r="E62" i="2"/>
  <c r="L62" i="2" s="1"/>
  <c r="B92" i="2" s="1"/>
  <c r="E56" i="2"/>
  <c r="L56" i="2" s="1"/>
  <c r="B91" i="2" s="1"/>
  <c r="E34" i="1"/>
  <c r="Q14" i="4" l="1"/>
  <c r="J42" i="3"/>
  <c r="B89" i="3" s="1"/>
  <c r="J47" i="3"/>
  <c r="B90" i="3" s="1"/>
  <c r="L10" i="5"/>
  <c r="P10" i="5" s="1"/>
  <c r="B79" i="5" s="1"/>
  <c r="J36" i="5"/>
  <c r="B84" i="5" s="1"/>
  <c r="J24" i="5"/>
  <c r="J26" i="5" s="1"/>
  <c r="B82" i="5" s="1"/>
  <c r="L14" i="5"/>
  <c r="N14" i="5" s="1"/>
  <c r="P14" i="5" s="1"/>
  <c r="B78" i="5" s="1"/>
  <c r="M14" i="4"/>
  <c r="M10" i="4"/>
  <c r="Q10" i="4" s="1"/>
  <c r="B80" i="4" s="1"/>
  <c r="P10" i="3"/>
  <c r="B79" i="4"/>
  <c r="H44" i="4"/>
  <c r="J44" i="4" s="1"/>
  <c r="B87" i="4" s="1"/>
  <c r="J25" i="3"/>
  <c r="J27" i="3" s="1"/>
  <c r="B86" i="3" s="1"/>
  <c r="L14" i="3"/>
  <c r="N14" i="3" s="1"/>
  <c r="P14" i="3" s="1"/>
  <c r="B82" i="3" s="1"/>
  <c r="E39" i="2"/>
  <c r="H39" i="2" s="1"/>
  <c r="J39" i="2" s="1"/>
  <c r="J41" i="2" s="1"/>
  <c r="B88" i="2" s="1"/>
  <c r="E35" i="2"/>
  <c r="H35" i="2" s="1"/>
  <c r="J35" i="2" s="1"/>
  <c r="J37" i="2" s="1"/>
  <c r="B87" i="2" s="1"/>
  <c r="E23" i="2"/>
  <c r="H23" i="2" s="1"/>
  <c r="J23" i="2" s="1"/>
  <c r="J27" i="2" s="1"/>
  <c r="B85" i="2" s="1"/>
  <c r="N14" i="2"/>
  <c r="J13" i="2"/>
  <c r="M14" i="1"/>
  <c r="J13" i="1"/>
  <c r="H35" i="1"/>
  <c r="J35" i="1" s="1"/>
  <c r="E23" i="1"/>
  <c r="H23" i="1" s="1"/>
  <c r="J23" i="1" s="1"/>
  <c r="B83" i="3" l="1"/>
  <c r="E22" i="1"/>
  <c r="H22" i="1" s="1"/>
  <c r="J22" i="1" s="1"/>
  <c r="J24" i="1" s="1"/>
  <c r="J26" i="1" s="1"/>
  <c r="B83" i="1" s="1"/>
  <c r="E69" i="1"/>
  <c r="G69" i="1" s="1"/>
  <c r="B91" i="1" s="1"/>
  <c r="E45" i="1"/>
  <c r="H45" i="1" s="1"/>
  <c r="J45" i="1" s="1"/>
  <c r="B87" i="1" s="1"/>
  <c r="E39" i="1"/>
  <c r="H39" i="1" s="1"/>
  <c r="J39" i="1" s="1"/>
  <c r="J41" i="1" s="1"/>
  <c r="B86" i="1" s="1"/>
  <c r="H34" i="1"/>
  <c r="E30" i="1"/>
  <c r="E29" i="1"/>
  <c r="E50" i="2"/>
  <c r="E45" i="2"/>
  <c r="E13" i="1"/>
  <c r="E12" i="1"/>
  <c r="E10" i="1"/>
  <c r="E31" i="2"/>
  <c r="E30" i="2"/>
  <c r="E13" i="2"/>
  <c r="E12" i="2"/>
  <c r="E10" i="2"/>
  <c r="L50" i="2" l="1"/>
  <c r="B90" i="2" s="1"/>
  <c r="L14" i="1"/>
  <c r="N14" i="1" s="1"/>
  <c r="L10" i="1"/>
  <c r="J34" i="1"/>
  <c r="J36" i="1" s="1"/>
  <c r="B85" i="1" s="1"/>
  <c r="M14" i="2"/>
  <c r="O14" i="2" s="1"/>
  <c r="Q14" i="2" s="1"/>
  <c r="B81" i="2" s="1"/>
  <c r="M10" i="2"/>
  <c r="Q10" i="2" s="1"/>
  <c r="B82" i="2" s="1"/>
  <c r="H45" i="2"/>
  <c r="J45" i="2" s="1"/>
  <c r="B89" i="2" s="1"/>
  <c r="P14" i="1" l="1"/>
  <c r="B79" i="1"/>
  <c r="B80" i="1"/>
  <c r="P10" i="1"/>
</calcChain>
</file>

<file path=xl/sharedStrings.xml><?xml version="1.0" encoding="utf-8"?>
<sst xmlns="http://schemas.openxmlformats.org/spreadsheetml/2006/main" count="789" uniqueCount="232">
  <si>
    <t xml:space="preserve">Assumptions </t>
  </si>
  <si>
    <t>500 participants</t>
  </si>
  <si>
    <t xml:space="preserve">10 sites </t>
  </si>
  <si>
    <t xml:space="preserve">Trial will have 3 visits </t>
  </si>
  <si>
    <t xml:space="preserve">Intervention </t>
  </si>
  <si>
    <t>Hourly rate (Ireland)</t>
  </si>
  <si>
    <t>Staff hours</t>
  </si>
  <si>
    <t xml:space="preserve">Research Nurse </t>
  </si>
  <si>
    <t xml:space="preserve">Staff costs </t>
  </si>
  <si>
    <t>Mailchimp 1 year sub (electronic emailing)</t>
  </si>
  <si>
    <t xml:space="preserve">Frequency of activity </t>
  </si>
  <si>
    <t>Newsletter</t>
  </si>
  <si>
    <t>Developing newsletter</t>
  </si>
  <si>
    <t>Research assistant</t>
  </si>
  <si>
    <t xml:space="preserve">Postage costs </t>
  </si>
  <si>
    <t>Number of participants</t>
  </si>
  <si>
    <t xml:space="preserve">Total postage costs </t>
  </si>
  <si>
    <t xml:space="preserve">Emailing newsletter </t>
  </si>
  <si>
    <t>Manually stuffing 500 envelopes and posting</t>
  </si>
  <si>
    <t xml:space="preserve">staff and postage costs </t>
  </si>
  <si>
    <t>Total costs</t>
  </si>
  <si>
    <t xml:space="preserve">Hourly rate (Ireland) </t>
  </si>
  <si>
    <t xml:space="preserve">Staff hours </t>
  </si>
  <si>
    <t xml:space="preserve">Staff costs per 1 particpant </t>
  </si>
  <si>
    <t xml:space="preserve">Number of participants </t>
  </si>
  <si>
    <t xml:space="preserve">Staff cost per 500 participants </t>
  </si>
  <si>
    <t>Frequency of activity (done for each trial visit which is 3)</t>
  </si>
  <si>
    <t xml:space="preserve">Total costs = total staff costs x frequenct of acitivty </t>
  </si>
  <si>
    <t>Research Nurse directly contacts patient - 5 mins/0.08hrs per participant</t>
  </si>
  <si>
    <t xml:space="preserve">Total staff costs </t>
  </si>
  <si>
    <t>Total postage cost</t>
  </si>
  <si>
    <t xml:space="preserve">Total costs = (staff costs + postage costs) x frequency of activity </t>
  </si>
  <si>
    <t xml:space="preserve">Inclusion of pre-paid envelopes </t>
  </si>
  <si>
    <t xml:space="preserve">Manually stuffing the 500 envelopes </t>
  </si>
  <si>
    <t xml:space="preserve">Reminder schedule </t>
  </si>
  <si>
    <t xml:space="preserve">Manually stuffing the 150 envelopes </t>
  </si>
  <si>
    <t xml:space="preserve">Total costs for pre-paid and reminder schedule </t>
  </si>
  <si>
    <t xml:space="preserve">Staff Hours </t>
  </si>
  <si>
    <t>Research Nurse</t>
  </si>
  <si>
    <t xml:space="preserve">Staff cost per 1 participant </t>
  </si>
  <si>
    <t>Number of particpants</t>
  </si>
  <si>
    <t xml:space="preserve">Staff costs per 500 participants </t>
  </si>
  <si>
    <t xml:space="preserve">Total costs = total staff costs x frequency of activity </t>
  </si>
  <si>
    <t>Telephone reminders (for trial visits)</t>
  </si>
  <si>
    <t>Calling participants (5mins/0.08hrs per participant</t>
  </si>
  <si>
    <t xml:space="preserve">Time spent trying to contact participant - average of 2 calls - minute per failed attempt - 2 minutes per participant </t>
  </si>
  <si>
    <t xml:space="preserve">Failed call attempts per participant (2 minutes/0.033hours for 2 failed calls) </t>
  </si>
  <si>
    <t xml:space="preserve">Staff costs per 150 participants </t>
  </si>
  <si>
    <t xml:space="preserve">Total cost = total staff costs x frequency of activity </t>
  </si>
  <si>
    <t xml:space="preserve">Telephone reminder schedule for questionnaire response </t>
  </si>
  <si>
    <t xml:space="preserve">Calling 150 participants </t>
  </si>
  <si>
    <t xml:space="preserve">Data collection scheduled with routine care </t>
  </si>
  <si>
    <t>Staff costs per 1 participant</t>
  </si>
  <si>
    <t xml:space="preserve">Total costs = staff costs x frequncy of acitvity </t>
  </si>
  <si>
    <t>Site initiation training on missing data</t>
  </si>
  <si>
    <t>Cost per 1 site</t>
  </si>
  <si>
    <t>Travel costs</t>
  </si>
  <si>
    <t>Other expenses e.g. overnight expenses</t>
  </si>
  <si>
    <t xml:space="preserve">Number of sites </t>
  </si>
  <si>
    <t>Frequency of activity</t>
  </si>
  <si>
    <t>Prep, site training and report per site @€400 per day + travel + overnight.</t>
  </si>
  <si>
    <t xml:space="preserve">Investigator meetings face to face </t>
  </si>
  <si>
    <t>Other expenses</t>
  </si>
  <si>
    <t xml:space="preserve">Frequency of activty </t>
  </si>
  <si>
    <t xml:space="preserve">Total costs </t>
  </si>
  <si>
    <t>Prep, meeting and report per site @€400 per day + travel + overnight.</t>
  </si>
  <si>
    <t xml:space="preserve">Routine site visits by CTU staff </t>
  </si>
  <si>
    <t xml:space="preserve">Costs per 1 sites </t>
  </si>
  <si>
    <t xml:space="preserve">Travel costs </t>
  </si>
  <si>
    <t>Prep, site visit and report per site @€400 per day + travel + overnight.</t>
  </si>
  <si>
    <t xml:space="preserve">Targeted reruitment of sites/GPs </t>
  </si>
  <si>
    <t>Total staff costs per 1 site</t>
  </si>
  <si>
    <r>
      <rPr>
        <b/>
        <sz val="11"/>
        <rFont val="Calibri"/>
        <family val="2"/>
        <scheme val="minor"/>
      </rPr>
      <t>Number of sites</t>
    </r>
    <r>
      <rPr>
        <sz val="11"/>
        <rFont val="Calibri"/>
        <family val="2"/>
        <scheme val="minor"/>
      </rPr>
      <t xml:space="preserve"> </t>
    </r>
  </si>
  <si>
    <t>Total costs = staff cost x number of sites</t>
  </si>
  <si>
    <t>Site selection and assosiated investigation into recruitment (1hour of work per site))</t>
  </si>
  <si>
    <t xml:space="preserve">Number of participants needing out of hours appointments </t>
  </si>
  <si>
    <t>Total costs = staff hours x staff wage x number of appointments</t>
  </si>
  <si>
    <t>Length of appointment (per appointment)</t>
  </si>
  <si>
    <t xml:space="preserve">Total costs of each intervention </t>
  </si>
  <si>
    <t xml:space="preserve">Newsletters </t>
  </si>
  <si>
    <t>Manually sending out newsletters</t>
  </si>
  <si>
    <t>Emailing out newsletters</t>
  </si>
  <si>
    <t xml:space="preserve">Telephone reminders for trial visits </t>
  </si>
  <si>
    <t xml:space="preserve"> </t>
  </si>
  <si>
    <t xml:space="preserve">Trial manager </t>
  </si>
  <si>
    <t xml:space="preserve">Staff cost </t>
  </si>
  <si>
    <t xml:space="preserve">Research assistant </t>
  </si>
  <si>
    <t xml:space="preserve">Postage Costs </t>
  </si>
  <si>
    <t>Emailing newsletter</t>
  </si>
  <si>
    <t>staff cost and postage cost</t>
  </si>
  <si>
    <t>Hourly rate (United Kingdom)</t>
  </si>
  <si>
    <t xml:space="preserve">Trial Manager </t>
  </si>
  <si>
    <t xml:space="preserve">Staff cost per 500 particpants </t>
  </si>
  <si>
    <t xml:space="preserve">Total costs = staff costs x frequency of activity </t>
  </si>
  <si>
    <t xml:space="preserve">Total costs for both pre-paid envelopes and reminder schedule </t>
  </si>
  <si>
    <t xml:space="preserve">Staff costs per 1 participant </t>
  </si>
  <si>
    <t>Total costs = total staff costs x frequency of activity</t>
  </si>
  <si>
    <t xml:space="preserve">Telephone reminders (for trial visits) </t>
  </si>
  <si>
    <t>Staff cost per 1 participant</t>
  </si>
  <si>
    <t>Staff costs per 500 participants</t>
  </si>
  <si>
    <t xml:space="preserve">Staff costs per 1 site </t>
  </si>
  <si>
    <t xml:space="preserve">Other expenses e.g. Overnight expenses </t>
  </si>
  <si>
    <t>Number of sites</t>
  </si>
  <si>
    <t>Trial Manager carries out preparation travels to the sites and carries out training and writes up a report. 11 hours of work in total, travel costs: £100, other expenses: overnight costs: £200</t>
  </si>
  <si>
    <t>Trial Manager</t>
  </si>
  <si>
    <r>
      <rPr>
        <b/>
        <sz val="11"/>
        <rFont val="Calibri"/>
        <family val="2"/>
        <scheme val="minor"/>
      </rPr>
      <t>Number of sites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targeted</t>
    </r>
  </si>
  <si>
    <t xml:space="preserve">Flexibility in appointments - out of hours appointments </t>
  </si>
  <si>
    <t xml:space="preserve">Total costs = staff hours x staff wage x number of appointments </t>
  </si>
  <si>
    <t xml:space="preserve">60 participants </t>
  </si>
  <si>
    <t xml:space="preserve">Single site </t>
  </si>
  <si>
    <t xml:space="preserve">In the netherlands </t>
  </si>
  <si>
    <t xml:space="preserve">data collection from the child on day 1,7,28 and at 2yrs old - all done at home by parent - </t>
  </si>
  <si>
    <t xml:space="preserve">Also data collection at outpatient clinic prior to birth of the child and data collection at birth   </t>
  </si>
  <si>
    <t xml:space="preserve">Average Hourly Rate (Netherlands) </t>
  </si>
  <si>
    <t xml:space="preserve">postage costs </t>
  </si>
  <si>
    <t>Manually stuffing 60 envelopes and posting</t>
  </si>
  <si>
    <t xml:space="preserve">Staff cost per 60 participants </t>
  </si>
  <si>
    <t xml:space="preserve">Manually stuffing the 60 envelopes </t>
  </si>
  <si>
    <t xml:space="preserve">Manually stuffing the 18 envelopes </t>
  </si>
  <si>
    <t xml:space="preserve">Staff costs per 60 participants </t>
  </si>
  <si>
    <t xml:space="preserve">Staff costs per 18 participants </t>
  </si>
  <si>
    <t xml:space="preserve">Calling 18 participants as reminder schedule for questionnaire </t>
  </si>
  <si>
    <t>Telephone reminders (for at home data collection)</t>
  </si>
  <si>
    <t xml:space="preserve">Time spent trying to contact participant - average of 2 calls - minute per failed attempt - 2 attempts per participant </t>
  </si>
  <si>
    <t>Data collection scheduled with routine care (2 vistis - outpatient clinic and birth)</t>
  </si>
  <si>
    <t xml:space="preserve">Other expenses e.g. overnight expenses </t>
  </si>
  <si>
    <t>Prep, site visit and report per site @€400 per day. No travel and overnight as it is single centre</t>
  </si>
  <si>
    <t>Frequency of activty (4 visits over 2 years)</t>
  </si>
  <si>
    <t>Frequency of activity (4 visits over 2 years)</t>
  </si>
  <si>
    <t>Site selection and assosiated investigation into recruitment (1 hour</t>
  </si>
  <si>
    <t>Telephone reminder for at home data collection</t>
  </si>
  <si>
    <t xml:space="preserve">Single Centre </t>
  </si>
  <si>
    <t>154 participants</t>
  </si>
  <si>
    <t xml:space="preserve">3 trial vists </t>
  </si>
  <si>
    <t xml:space="preserve">2 postal questionnaires </t>
  </si>
  <si>
    <t>Manually stuffing 154 envelopes and posting</t>
  </si>
  <si>
    <t xml:space="preserve">Staff cost per 154 particpants </t>
  </si>
  <si>
    <t>Total costs = staff costs + postage costs x 2</t>
  </si>
  <si>
    <t>Inclusion of pre-paid envelopes (2 questionnaires are sent out)</t>
  </si>
  <si>
    <t xml:space="preserve">Manually stuffing the 154 envelopes </t>
  </si>
  <si>
    <t xml:space="preserve">Manually stuffing the 47 envelopes </t>
  </si>
  <si>
    <t xml:space="preserve">Staff cost per 154 participants </t>
  </si>
  <si>
    <t>Staff costs per 154 participants</t>
  </si>
  <si>
    <t>Trial Manager carries out preparation travels to the sites and carries out training and writes up a report. 11 hours of work in total, no travel and overnight as it is single centre</t>
  </si>
  <si>
    <t xml:space="preserve">5 sites </t>
  </si>
  <si>
    <t xml:space="preserve">428 participants </t>
  </si>
  <si>
    <t xml:space="preserve">Based in the USA </t>
  </si>
  <si>
    <t>Hourly rate (USA)</t>
  </si>
  <si>
    <t>Mailchimp 2 year sub (electronic emailing)</t>
  </si>
  <si>
    <t>Manually stuffing 428 envelopes and posting</t>
  </si>
  <si>
    <t xml:space="preserve">Staff and postage costs </t>
  </si>
  <si>
    <t>Total costs = Staff and postage x 4</t>
  </si>
  <si>
    <t xml:space="preserve">Average Hourly rate (USA) </t>
  </si>
  <si>
    <t>Frequency of activity (done for each trial visit which is 9)</t>
  </si>
  <si>
    <t xml:space="preserve">Manually stuffing the 428 envelopes </t>
  </si>
  <si>
    <t xml:space="preserve">Manually stuffing the 129 envelopes </t>
  </si>
  <si>
    <t xml:space="preserve">Staff costs per 428 participants </t>
  </si>
  <si>
    <t xml:space="preserve">Staff costs per 129 participants </t>
  </si>
  <si>
    <t xml:space="preserve">Calling 129 participants as reminder schedule for questionnaire </t>
  </si>
  <si>
    <t>Average Hourly Rate (USA)</t>
  </si>
  <si>
    <t>Frequency of activity (4 vists over 2 years)</t>
  </si>
  <si>
    <r>
      <rPr>
        <b/>
        <sz val="11"/>
        <rFont val="Calibri"/>
        <family val="2"/>
        <scheme val="minor"/>
      </rPr>
      <t>Number of sites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(estimate of number of targeted sites)</t>
    </r>
  </si>
  <si>
    <t>Site selection and assosiated investigation into recruitment (1 hour per site)</t>
  </si>
  <si>
    <t>Number of participants/years</t>
  </si>
  <si>
    <t>Collecting participant data during a routine clinic visit - 15mintues/0.25hrs</t>
  </si>
  <si>
    <t>Collecting participant data during routine clinic visit - 15 minutes/0.25hrs</t>
  </si>
  <si>
    <t>Collecting participant data during routine clinic visit - 15minutes/0.25hrs</t>
  </si>
  <si>
    <t xml:space="preserve"> A timeline of participant visits for sites</t>
  </si>
  <si>
    <t xml:space="preserve"> A timeline of participant visits for sites -Site Reminder</t>
  </si>
  <si>
    <t xml:space="preserve"> A timeline of participant visits for sites - Participant Reminder</t>
  </si>
  <si>
    <t>Developing reminder schedule software</t>
  </si>
  <si>
    <t xml:space="preserve">Data Manager </t>
  </si>
  <si>
    <t>Staff costs per 1 site</t>
  </si>
  <si>
    <t xml:space="preserve">Total costs for site reminder schedule </t>
  </si>
  <si>
    <t>Cost for particpant remdiner schedule</t>
  </si>
  <si>
    <t>Cost of site reminder schedule</t>
  </si>
  <si>
    <t xml:space="preserve">Total cost of Participant reminder schedule </t>
  </si>
  <si>
    <t>Reminder schedule for sites</t>
  </si>
  <si>
    <t>Reminder schedule for participants</t>
  </si>
  <si>
    <t xml:space="preserve"> A timeline of participant visits for sites - Participant reminder </t>
  </si>
  <si>
    <t>Cost of participant remdiner</t>
  </si>
  <si>
    <t xml:space="preserve">Cost of site reminder </t>
  </si>
  <si>
    <t>Reminder schedule for particpants</t>
  </si>
  <si>
    <t>Cost of Participant reminder</t>
  </si>
  <si>
    <t xml:space="preserve">Cost of Site reminder </t>
  </si>
  <si>
    <t xml:space="preserve">Total cost of participant reminder </t>
  </si>
  <si>
    <t xml:space="preserve">Reminder schedule for participants </t>
  </si>
  <si>
    <t xml:space="preserve">Hourly rate (Netherlands) </t>
  </si>
  <si>
    <t xml:space="preserve"> A timeline of participant visits for sites - participant reminder schedule </t>
  </si>
  <si>
    <t xml:space="preserve">Cost of participant reminder schedule </t>
  </si>
  <si>
    <t xml:space="preserve">Cost of site reminder schedule </t>
  </si>
  <si>
    <t xml:space="preserve">Total cost of participant reminder schedule </t>
  </si>
  <si>
    <t>Cost of reminder schedule for participants</t>
  </si>
  <si>
    <t>Cost of reminder schedule for sites</t>
  </si>
  <si>
    <t>Total cost of reminder schedule for sites</t>
  </si>
  <si>
    <t>Mailchimp (electronic emailing)</t>
  </si>
  <si>
    <t>Total cost (staff costs x 2) plus flat charge of the 12 month mailchimp</t>
  </si>
  <si>
    <t xml:space="preserve">Costs of developing and electronically posting </t>
  </si>
  <si>
    <t xml:space="preserve">Costs of developing and manually posting </t>
  </si>
  <si>
    <t>Collecting participant data during routine clinic visit (15 minutes/0.25hrs for trial related data collection)</t>
  </si>
  <si>
    <t xml:space="preserve">Hourly Rate (United Kingdom) </t>
  </si>
  <si>
    <t xml:space="preserve">Costs of developing and maunally posting </t>
  </si>
  <si>
    <t>Collecting participant data during a routine clinic visit (15 minutes/0.25hrs for trial related data collection)</t>
  </si>
  <si>
    <t xml:space="preserve">Total cost </t>
  </si>
  <si>
    <t xml:space="preserve">Total costs  </t>
  </si>
  <si>
    <t>Site selection and assosiated investigation into recruitment (1hour of work per site)</t>
  </si>
  <si>
    <t>Flexibility in appointments - out of hours appointments -</t>
  </si>
  <si>
    <t xml:space="preserve">Flexibility in appointments - out of hours appointments - </t>
  </si>
  <si>
    <t>CINNAMON trial</t>
  </si>
  <si>
    <t>Total costs = staff costs x 4 plus Mailchimp flat rate</t>
  </si>
  <si>
    <t>Emailing the reminder schedule software to the sites for the sites to use (10minutes/0.167 hours)</t>
  </si>
  <si>
    <t>Stamp costs (sending out)</t>
  </si>
  <si>
    <t>Stamp cost (return pre-paid)</t>
  </si>
  <si>
    <t>Total stamp costs</t>
  </si>
  <si>
    <t>Trial Manager directly contacts patient - 5 mins/0.08hrs per participant</t>
  </si>
  <si>
    <t>stamp cost (returning pre-paid)</t>
  </si>
  <si>
    <t>total stamp cost</t>
  </si>
  <si>
    <t xml:space="preserve">number of participants </t>
  </si>
  <si>
    <t xml:space="preserve">frequency of activity </t>
  </si>
  <si>
    <t>Total costs = staff cost plus postage cost x frequency of activity</t>
  </si>
  <si>
    <t xml:space="preserve">Stamp cost returning </t>
  </si>
  <si>
    <t>total stamp costs</t>
  </si>
  <si>
    <t xml:space="preserve">total postage costs </t>
  </si>
  <si>
    <t xml:space="preserve">Total cost = staff plus postage x frequency </t>
  </si>
  <si>
    <t>Stamp cost (return)</t>
  </si>
  <si>
    <t xml:space="preserve">total stamp costs </t>
  </si>
  <si>
    <t xml:space="preserve">Stamp cost return </t>
  </si>
  <si>
    <t>Stamp costs sending out</t>
  </si>
  <si>
    <t xml:space="preserve">Average Hourly Rate (USA) </t>
  </si>
  <si>
    <t xml:space="preserve">MAMI trial - </t>
  </si>
  <si>
    <t>1 year follow up</t>
  </si>
  <si>
    <t xml:space="preserve">2 year follow up - 9 trial visits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</si>
</sst>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€&quot;#,##0.00;[Red]\-&quot;€&quot;#,##0.00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[$£-809]* #,##0.00_-;\-[$£-809]* #,##0.00_-;_-[$£-809]* &quot;-&quot;??_-;_-@_-"/>
    <numFmt numFmtId="165" formatCode="_-[$€-1809]* #,##0.00_-;\-[$€-1809]* #,##0.00_-;_-[$€-1809]* &quot;-&quot;??_-;_-@_-"/>
    <numFmt numFmtId="166" formatCode="_-[$$-409]* #,##0.00_ ;_-[$$-409]* \-#,##0.00\ ;_-[$$-409]* &quot;-&quot;??_ ;_-@_ "/>
    <numFmt numFmtId="167" formatCode="_-[$€-2]\ * #,##0.00_-;\-[$€-2]\ * #,##0.00_-;_-[$€-2]\ 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66">
    <xf numFmtId="0" fontId="0" fillId="0" borderId="0" xfId="0"/>
    <xf numFmtId="0" fontId="1" fillId="0" borderId="0" xfId="0" applyFont="1"/>
    <xf numFmtId="8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164" fontId="0" fillId="0" borderId="1" xfId="0" applyNumberFormat="1" applyBorder="1"/>
    <xf numFmtId="165" fontId="0" fillId="0" borderId="0" xfId="0" applyNumberForma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65" fontId="0" fillId="0" borderId="0" xfId="0" applyNumberFormat="1" applyAlignment="1">
      <alignment horizontal="center" wrapText="1"/>
    </xf>
    <xf numFmtId="164" fontId="0" fillId="0" borderId="0" xfId="0" applyNumberFormat="1" applyAlignment="1">
      <alignment horizontal="center" wrapText="1"/>
    </xf>
    <xf numFmtId="164" fontId="1" fillId="0" borderId="1" xfId="0" applyNumberFormat="1" applyFont="1" applyBorder="1"/>
    <xf numFmtId="166" fontId="0" fillId="0" borderId="0" xfId="0" applyNumberFormat="1"/>
    <xf numFmtId="0" fontId="0" fillId="0" borderId="2" xfId="0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166" fontId="0" fillId="0" borderId="0" xfId="0" applyNumberFormat="1" applyAlignment="1">
      <alignment wrapText="1"/>
    </xf>
    <xf numFmtId="8" fontId="0" fillId="0" borderId="0" xfId="0" applyNumberFormat="1" applyAlignment="1">
      <alignment wrapText="1"/>
    </xf>
    <xf numFmtId="8" fontId="0" fillId="0" borderId="1" xfId="0" applyNumberFormat="1" applyBorder="1" applyAlignment="1">
      <alignment wrapText="1"/>
    </xf>
    <xf numFmtId="165" fontId="0" fillId="0" borderId="0" xfId="0" applyNumberFormat="1" applyAlignment="1">
      <alignment wrapText="1"/>
    </xf>
    <xf numFmtId="166" fontId="1" fillId="0" borderId="1" xfId="0" applyNumberFormat="1" applyFont="1" applyBorder="1"/>
    <xf numFmtId="166" fontId="1" fillId="0" borderId="0" xfId="0" applyNumberFormat="1" applyFont="1"/>
    <xf numFmtId="165" fontId="0" fillId="0" borderId="0" xfId="0" applyNumberFormat="1" applyAlignment="1">
      <alignment horizontal="right"/>
    </xf>
    <xf numFmtId="165" fontId="1" fillId="0" borderId="1" xfId="0" applyNumberFormat="1" applyFont="1" applyBorder="1" applyAlignment="1">
      <alignment wrapText="1"/>
    </xf>
    <xf numFmtId="44" fontId="0" fillId="0" borderId="0" xfId="1" applyFont="1" applyAlignment="1">
      <alignment wrapText="1"/>
    </xf>
    <xf numFmtId="44" fontId="0" fillId="0" borderId="0" xfId="0" applyNumberFormat="1" applyAlignment="1">
      <alignment wrapText="1"/>
    </xf>
    <xf numFmtId="44" fontId="0" fillId="0" borderId="0" xfId="0" applyNumberFormat="1"/>
    <xf numFmtId="44" fontId="1" fillId="0" borderId="0" xfId="0" applyNumberFormat="1" applyFont="1"/>
    <xf numFmtId="44" fontId="0" fillId="0" borderId="1" xfId="1" applyFont="1" applyBorder="1" applyAlignment="1">
      <alignment horizontal="center" wrapText="1"/>
    </xf>
    <xf numFmtId="44" fontId="0" fillId="0" borderId="1" xfId="1" applyFont="1" applyBorder="1" applyAlignment="1">
      <alignment wrapText="1"/>
    </xf>
    <xf numFmtId="0" fontId="1" fillId="0" borderId="0" xfId="0" applyFont="1" applyAlignment="1">
      <alignment horizontal="left" wrapText="1"/>
    </xf>
    <xf numFmtId="44" fontId="0" fillId="0" borderId="1" xfId="0" applyNumberFormat="1" applyBorder="1" applyAlignment="1">
      <alignment wrapText="1"/>
    </xf>
    <xf numFmtId="44" fontId="1" fillId="0" borderId="1" xfId="0" applyNumberFormat="1" applyFont="1" applyBorder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165" fontId="0" fillId="0" borderId="0" xfId="0" applyNumberFormat="1" applyAlignment="1">
      <alignment horizontal="righ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horizontal="center" wrapText="1"/>
    </xf>
    <xf numFmtId="0" fontId="4" fillId="0" borderId="0" xfId="0" applyFont="1" applyAlignment="1">
      <alignment wrapText="1"/>
    </xf>
    <xf numFmtId="44" fontId="0" fillId="0" borderId="0" xfId="1" applyFont="1"/>
    <xf numFmtId="44" fontId="1" fillId="0" borderId="0" xfId="1" applyFont="1" applyAlignment="1">
      <alignment wrapText="1"/>
    </xf>
    <xf numFmtId="44" fontId="0" fillId="0" borderId="0" xfId="1" applyFont="1" applyAlignment="1">
      <alignment horizontal="center" wrapText="1"/>
    </xf>
    <xf numFmtId="165" fontId="1" fillId="0" borderId="0" xfId="0" applyNumberFormat="1" applyFont="1" applyAlignment="1">
      <alignment horizontal="center" wrapText="1"/>
    </xf>
    <xf numFmtId="0" fontId="0" fillId="0" borderId="2" xfId="0" applyBorder="1" applyAlignment="1">
      <alignment horizontal="right" wrapText="1"/>
    </xf>
    <xf numFmtId="8" fontId="0" fillId="0" borderId="2" xfId="0" applyNumberFormat="1" applyBorder="1" applyAlignment="1">
      <alignment horizontal="right" wrapText="1"/>
    </xf>
    <xf numFmtId="8" fontId="1" fillId="0" borderId="0" xfId="0" applyNumberFormat="1" applyFont="1" applyAlignment="1">
      <alignment horizontal="right"/>
    </xf>
    <xf numFmtId="8" fontId="1" fillId="0" borderId="0" xfId="0" applyNumberFormat="1" applyFont="1" applyAlignment="1">
      <alignment wrapText="1"/>
    </xf>
    <xf numFmtId="44" fontId="0" fillId="0" borderId="1" xfId="0" applyNumberFormat="1" applyBorder="1"/>
    <xf numFmtId="44" fontId="0" fillId="0" borderId="1" xfId="0" applyNumberFormat="1" applyBorder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1" fillId="0" borderId="8" xfId="0" applyFont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164" fontId="0" fillId="0" borderId="4" xfId="0" applyNumberFormat="1" applyBorder="1" applyAlignment="1">
      <alignment wrapText="1"/>
    </xf>
    <xf numFmtId="164" fontId="1" fillId="0" borderId="0" xfId="0" applyNumberFormat="1" applyFont="1"/>
    <xf numFmtId="164" fontId="0" fillId="0" borderId="1" xfId="0" applyNumberFormat="1" applyBorder="1" applyAlignment="1">
      <alignment wrapText="1"/>
    </xf>
    <xf numFmtId="0" fontId="1" fillId="0" borderId="5" xfId="0" applyFont="1" applyBorder="1"/>
    <xf numFmtId="0" fontId="1" fillId="0" borderId="5" xfId="0" applyFont="1" applyBorder="1" applyAlignment="1">
      <alignment horizontal="center" wrapText="1"/>
    </xf>
    <xf numFmtId="164" fontId="0" fillId="0" borderId="0" xfId="1" applyNumberFormat="1" applyFont="1" applyAlignment="1">
      <alignment wrapText="1"/>
    </xf>
    <xf numFmtId="44" fontId="1" fillId="0" borderId="0" xfId="1" applyFont="1" applyAlignment="1">
      <alignment horizontal="center" wrapText="1"/>
    </xf>
    <xf numFmtId="165" fontId="0" fillId="0" borderId="0" xfId="1" applyNumberFormat="1" applyFont="1" applyAlignment="1">
      <alignment horizontal="center" wrapText="1"/>
    </xf>
    <xf numFmtId="165" fontId="0" fillId="0" borderId="1" xfId="0" applyNumberFormat="1" applyBorder="1" applyAlignment="1">
      <alignment wrapText="1"/>
    </xf>
    <xf numFmtId="165" fontId="0" fillId="0" borderId="0" xfId="1" applyNumberFormat="1" applyFont="1" applyBorder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64" fontId="0" fillId="0" borderId="0" xfId="1" applyNumberFormat="1" applyFont="1" applyAlignment="1">
      <alignment horizontal="center" wrapText="1"/>
    </xf>
    <xf numFmtId="8" fontId="1" fillId="0" borderId="0" xfId="0" applyNumberFormat="1" applyFont="1" applyAlignment="1">
      <alignment horizontal="right" wrapText="1"/>
    </xf>
    <xf numFmtId="165" fontId="1" fillId="0" borderId="0" xfId="0" applyNumberFormat="1" applyFont="1" applyAlignment="1">
      <alignment wrapText="1"/>
    </xf>
    <xf numFmtId="0" fontId="0" fillId="0" borderId="0" xfId="2" applyNumberFormat="1" applyFont="1" applyAlignment="1">
      <alignment wrapText="1"/>
    </xf>
    <xf numFmtId="0" fontId="1" fillId="0" borderId="4" xfId="0" applyFont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0" fontId="7" fillId="0" borderId="0" xfId="0" applyFont="1"/>
    <xf numFmtId="165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44" fontId="2" fillId="0" borderId="0" xfId="1" applyFont="1" applyAlignment="1">
      <alignment horizontal="center" wrapText="1"/>
    </xf>
    <xf numFmtId="165" fontId="7" fillId="0" borderId="0" xfId="1" applyNumberFormat="1" applyFont="1" applyBorder="1" applyAlignment="1">
      <alignment horizontal="center" wrapText="1"/>
    </xf>
    <xf numFmtId="165" fontId="7" fillId="0" borderId="0" xfId="1" applyNumberFormat="1" applyFont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44" fontId="7" fillId="0" borderId="0" xfId="1" applyFont="1" applyAlignment="1">
      <alignment horizontal="center" wrapText="1"/>
    </xf>
    <xf numFmtId="44" fontId="7" fillId="0" borderId="0" xfId="1" applyFont="1" applyBorder="1" applyAlignment="1">
      <alignment horizontal="center" wrapText="1"/>
    </xf>
    <xf numFmtId="44" fontId="0" fillId="0" borderId="0" xfId="1" applyFont="1" applyBorder="1" applyAlignment="1">
      <alignment wrapText="1"/>
    </xf>
    <xf numFmtId="44" fontId="0" fillId="0" borderId="0" xfId="1" applyFont="1" applyBorder="1" applyAlignment="1">
      <alignment horizontal="center" wrapText="1"/>
    </xf>
    <xf numFmtId="164" fontId="2" fillId="0" borderId="0" xfId="0" applyNumberFormat="1" applyFont="1"/>
    <xf numFmtId="0" fontId="0" fillId="0" borderId="0" xfId="0" applyAlignment="1">
      <alignment vertical="center"/>
    </xf>
    <xf numFmtId="166" fontId="0" fillId="0" borderId="0" xfId="0" applyNumberFormat="1" applyAlignment="1">
      <alignment horizontal="center" wrapText="1"/>
    </xf>
    <xf numFmtId="166" fontId="0" fillId="0" borderId="0" xfId="1" applyNumberFormat="1" applyFont="1" applyAlignment="1">
      <alignment horizontal="center" wrapText="1"/>
    </xf>
    <xf numFmtId="166" fontId="0" fillId="0" borderId="0" xfId="1" applyNumberFormat="1" applyFont="1" applyAlignment="1">
      <alignment wrapText="1"/>
    </xf>
    <xf numFmtId="166" fontId="0" fillId="0" borderId="1" xfId="0" applyNumberFormat="1" applyBorder="1"/>
    <xf numFmtId="166" fontId="0" fillId="0" borderId="1" xfId="0" applyNumberFormat="1" applyBorder="1" applyAlignment="1">
      <alignment horizontal="center" wrapText="1"/>
    </xf>
    <xf numFmtId="166" fontId="0" fillId="0" borderId="1" xfId="0" applyNumberFormat="1" applyBorder="1" applyAlignment="1">
      <alignment wrapText="1"/>
    </xf>
    <xf numFmtId="166" fontId="0" fillId="0" borderId="0" xfId="0" applyNumberFormat="1" applyAlignment="1">
      <alignment horizontal="right"/>
    </xf>
    <xf numFmtId="166" fontId="7" fillId="0" borderId="0" xfId="0" applyNumberFormat="1" applyFont="1" applyAlignment="1">
      <alignment horizontal="center" wrapText="1"/>
    </xf>
    <xf numFmtId="166" fontId="7" fillId="0" borderId="0" xfId="1" applyNumberFormat="1" applyFont="1" applyBorder="1" applyAlignment="1">
      <alignment horizontal="center" wrapText="1"/>
    </xf>
    <xf numFmtId="166" fontId="0" fillId="0" borderId="0" xfId="1" applyNumberFormat="1" applyFont="1" applyBorder="1" applyAlignment="1">
      <alignment wrapText="1"/>
    </xf>
    <xf numFmtId="166" fontId="7" fillId="0" borderId="1" xfId="1" applyNumberFormat="1" applyFont="1" applyBorder="1" applyAlignment="1">
      <alignment horizontal="center" wrapText="1"/>
    </xf>
    <xf numFmtId="166" fontId="0" fillId="0" borderId="1" xfId="1" applyNumberFormat="1" applyFont="1" applyBorder="1" applyAlignment="1">
      <alignment wrapText="1"/>
    </xf>
    <xf numFmtId="166" fontId="2" fillId="0" borderId="0" xfId="1" applyNumberFormat="1" applyFont="1" applyBorder="1" applyAlignment="1">
      <alignment horizontal="center" wrapText="1"/>
    </xf>
    <xf numFmtId="166" fontId="0" fillId="0" borderId="0" xfId="1" applyNumberFormat="1" applyFont="1"/>
    <xf numFmtId="166" fontId="1" fillId="0" borderId="0" xfId="1" applyNumberFormat="1" applyFont="1"/>
    <xf numFmtId="166" fontId="1" fillId="0" borderId="0" xfId="1" applyNumberFormat="1" applyFont="1" applyAlignment="1">
      <alignment wrapText="1"/>
    </xf>
    <xf numFmtId="166" fontId="1" fillId="0" borderId="0" xfId="1" applyNumberFormat="1" applyFont="1" applyBorder="1"/>
    <xf numFmtId="166" fontId="0" fillId="0" borderId="0" xfId="0" applyNumberFormat="1" applyAlignment="1">
      <alignment horizontal="right" wrapText="1"/>
    </xf>
    <xf numFmtId="166" fontId="1" fillId="0" borderId="1" xfId="0" applyNumberFormat="1" applyFont="1" applyBorder="1" applyAlignment="1">
      <alignment wrapText="1"/>
    </xf>
    <xf numFmtId="166" fontId="7" fillId="0" borderId="0" xfId="1" applyNumberFormat="1" applyFont="1" applyAlignment="1">
      <alignment horizontal="center" wrapText="1"/>
    </xf>
    <xf numFmtId="0" fontId="7" fillId="0" borderId="1" xfId="0" applyFont="1" applyBorder="1"/>
    <xf numFmtId="166" fontId="1" fillId="0" borderId="0" xfId="0" applyNumberFormat="1" applyFont="1" applyAlignment="1">
      <alignment wrapText="1"/>
    </xf>
    <xf numFmtId="0" fontId="6" fillId="0" borderId="0" xfId="0" applyFont="1" applyAlignment="1">
      <alignment vertical="center" wrapText="1"/>
    </xf>
    <xf numFmtId="166" fontId="0" fillId="0" borderId="0" xfId="1" applyNumberFormat="1" applyFont="1" applyBorder="1"/>
    <xf numFmtId="167" fontId="0" fillId="0" borderId="0" xfId="2" applyNumberFormat="1" applyFont="1" applyAlignment="1">
      <alignment wrapText="1"/>
    </xf>
    <xf numFmtId="0" fontId="0" fillId="0" borderId="0" xfId="0" applyFont="1"/>
    <xf numFmtId="165" fontId="0" fillId="0" borderId="0" xfId="0" applyNumberFormat="1" applyFont="1" applyAlignment="1">
      <alignment horizontal="center" wrapText="1"/>
    </xf>
    <xf numFmtId="165" fontId="0" fillId="0" borderId="0" xfId="0" applyNumberFormat="1" applyFont="1"/>
    <xf numFmtId="165" fontId="1" fillId="0" borderId="1" xfId="0" applyNumberFormat="1" applyFont="1" applyBorder="1"/>
    <xf numFmtId="166" fontId="0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wrapText="1"/>
    </xf>
    <xf numFmtId="164" fontId="0" fillId="0" borderId="0" xfId="0" applyNumberFormat="1" applyFont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0" borderId="0" xfId="0" applyFont="1" applyBorder="1"/>
    <xf numFmtId="165" fontId="1" fillId="0" borderId="0" xfId="0" applyNumberFormat="1" applyFont="1" applyBorder="1"/>
    <xf numFmtId="165" fontId="0" fillId="0" borderId="0" xfId="0" applyNumberFormat="1" applyFont="1" applyBorder="1"/>
    <xf numFmtId="0" fontId="1" fillId="0" borderId="0" xfId="0" applyFont="1" applyBorder="1" applyAlignment="1">
      <alignment wrapText="1"/>
    </xf>
    <xf numFmtId="166" fontId="0" fillId="0" borderId="0" xfId="0" applyNumberFormat="1" applyFont="1"/>
    <xf numFmtId="0" fontId="0" fillId="0" borderId="0" xfId="0" applyFont="1" applyAlignment="1">
      <alignment wrapText="1"/>
    </xf>
    <xf numFmtId="166" fontId="0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65" fontId="0" fillId="0" borderId="0" xfId="0" applyNumberFormat="1" applyFont="1" applyAlignment="1">
      <alignment wrapText="1"/>
    </xf>
    <xf numFmtId="0" fontId="1" fillId="0" borderId="6" xfId="0" applyFont="1" applyBorder="1" applyAlignment="1">
      <alignment wrapText="1"/>
    </xf>
    <xf numFmtId="8" fontId="1" fillId="0" borderId="2" xfId="0" applyNumberFormat="1" applyFont="1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horizontal="right"/>
    </xf>
    <xf numFmtId="44" fontId="0" fillId="0" borderId="0" xfId="0" applyNumberFormat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29" Type="http://schemas.openxmlformats.org/officeDocument/2006/relationships/revisionLog" Target="revisionLog29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41EEFB6-FE4D-4976-A1AC-41E9C7297BD0}" diskRevisions="1" revisionId="276" version="2">
  <header guid="{432DCFD2-2C7C-48E9-A7F1-9B5D64CC9217}" dateTime="2022-02-07T10:05:13" maxSheetId="6" userName="Windows User" r:id="rId1">
    <sheetIdMap count="5">
      <sheetId val="1"/>
      <sheetId val="2"/>
      <sheetId val="3"/>
      <sheetId val="4"/>
      <sheetId val="5"/>
    </sheetIdMap>
  </header>
  <header guid="{767CAEAA-0B24-4CF2-B4C4-C89569EB6902}" dateTime="2022-02-07T10:06:34" maxSheetId="6" userName="Windows User" r:id="rId2" minRId="1" maxRId="5">
    <sheetIdMap count="5">
      <sheetId val="1"/>
      <sheetId val="2"/>
      <sheetId val="3"/>
      <sheetId val="4"/>
      <sheetId val="5"/>
    </sheetIdMap>
  </header>
  <header guid="{F0F29CF2-50D9-4B43-A8EF-619D886FACC9}" dateTime="2022-02-09T17:01:32" maxSheetId="6" userName="Windows User" r:id="rId3" minRId="6" maxRId="12">
    <sheetIdMap count="5">
      <sheetId val="1"/>
      <sheetId val="2"/>
      <sheetId val="3"/>
      <sheetId val="4"/>
      <sheetId val="5"/>
    </sheetIdMap>
  </header>
  <header guid="{C01A71BF-214B-4B19-A885-98D24DFDAA59}" dateTime="2022-02-09T17:08:19" maxSheetId="6" userName="Windows User" r:id="rId4" minRId="13" maxRId="46">
    <sheetIdMap count="5">
      <sheetId val="1"/>
      <sheetId val="2"/>
      <sheetId val="3"/>
      <sheetId val="4"/>
      <sheetId val="5"/>
    </sheetIdMap>
  </header>
  <header guid="{66ACEF9F-C43D-4A1E-8650-7BB8D0971ACC}" dateTime="2022-02-09T17:08:36" maxSheetId="6" userName="Windows User" r:id="rId5" minRId="47">
    <sheetIdMap count="5">
      <sheetId val="1"/>
      <sheetId val="2"/>
      <sheetId val="3"/>
      <sheetId val="4"/>
      <sheetId val="5"/>
    </sheetIdMap>
  </header>
  <header guid="{845EDC1A-FB2A-4AD2-8498-98641F86C44F}" dateTime="2022-02-09T17:10:52" maxSheetId="6" userName="Windows User" r:id="rId6" minRId="48" maxRId="61">
    <sheetIdMap count="5">
      <sheetId val="1"/>
      <sheetId val="2"/>
      <sheetId val="3"/>
      <sheetId val="4"/>
      <sheetId val="5"/>
    </sheetIdMap>
  </header>
  <header guid="{FDF04E82-6434-4B74-BCF7-4A7370FB6237}" dateTime="2022-02-09T17:11:11" maxSheetId="6" userName="Windows User" r:id="rId7" minRId="62" maxRId="63">
    <sheetIdMap count="5">
      <sheetId val="1"/>
      <sheetId val="2"/>
      <sheetId val="3"/>
      <sheetId val="4"/>
      <sheetId val="5"/>
    </sheetIdMap>
  </header>
  <header guid="{AAE0E827-45A9-42B8-8716-BA748C62B67B}" dateTime="2022-02-09T17:17:40" maxSheetId="6" userName="Windows User" r:id="rId8" minRId="64" maxRId="85">
    <sheetIdMap count="5">
      <sheetId val="1"/>
      <sheetId val="2"/>
      <sheetId val="3"/>
      <sheetId val="4"/>
      <sheetId val="5"/>
    </sheetIdMap>
  </header>
  <header guid="{F5DED42F-5198-4B5F-84F5-CBBB2E42D951}" dateTime="2022-02-09T17:18:24" maxSheetId="6" userName="Windows User" r:id="rId9" minRId="86" maxRId="90">
    <sheetIdMap count="5">
      <sheetId val="1"/>
      <sheetId val="2"/>
      <sheetId val="3"/>
      <sheetId val="4"/>
      <sheetId val="5"/>
    </sheetIdMap>
  </header>
  <header guid="{77BB20D0-44A9-405F-BD59-F56147F458B8}" dateTime="2022-02-09T17:18:52" maxSheetId="6" userName="Windows User" r:id="rId10" minRId="91" maxRId="92">
    <sheetIdMap count="5">
      <sheetId val="1"/>
      <sheetId val="2"/>
      <sheetId val="3"/>
      <sheetId val="4"/>
      <sheetId val="5"/>
    </sheetIdMap>
  </header>
  <header guid="{371AEC03-D683-45E0-9458-063DDE0D4191}" dateTime="2022-02-09T17:22:54" maxSheetId="6" userName="Windows User" r:id="rId11" minRId="93" maxRId="110">
    <sheetIdMap count="5">
      <sheetId val="1"/>
      <sheetId val="2"/>
      <sheetId val="3"/>
      <sheetId val="4"/>
      <sheetId val="5"/>
    </sheetIdMap>
  </header>
  <header guid="{CB1DB952-D8D9-4B2A-B326-0D7CD40AC353}" dateTime="2022-02-09T17:24:17" maxSheetId="6" userName="Windows User" r:id="rId12" minRId="111" maxRId="115">
    <sheetIdMap count="5">
      <sheetId val="1"/>
      <sheetId val="2"/>
      <sheetId val="3"/>
      <sheetId val="4"/>
      <sheetId val="5"/>
    </sheetIdMap>
  </header>
  <header guid="{0ACAB6AC-7A32-477D-AFFF-58B1DACFFCCD}" dateTime="2022-02-09T17:25:07" maxSheetId="6" userName="Windows User" r:id="rId13" minRId="116" maxRId="128">
    <sheetIdMap count="5">
      <sheetId val="1"/>
      <sheetId val="2"/>
      <sheetId val="3"/>
      <sheetId val="4"/>
      <sheetId val="5"/>
    </sheetIdMap>
  </header>
  <header guid="{B5CE831E-1E02-49B7-BA64-44CEC4C7316E}" dateTime="2022-02-09T17:25:25" maxSheetId="6" userName="Windows User" r:id="rId14" minRId="129">
    <sheetIdMap count="5">
      <sheetId val="1"/>
      <sheetId val="2"/>
      <sheetId val="3"/>
      <sheetId val="4"/>
      <sheetId val="5"/>
    </sheetIdMap>
  </header>
  <header guid="{312BBC23-EB19-4425-A5F4-55B8D80453F6}" dateTime="2022-02-09T17:28:53" maxSheetId="6" userName="Windows User" r:id="rId15" minRId="130" maxRId="156">
    <sheetIdMap count="5">
      <sheetId val="1"/>
      <sheetId val="2"/>
      <sheetId val="3"/>
      <sheetId val="4"/>
      <sheetId val="5"/>
    </sheetIdMap>
  </header>
  <header guid="{E57C159C-B7A5-4270-8403-78B56F173158}" dateTime="2022-02-09T17:30:41" maxSheetId="6" userName="Windows User" r:id="rId16" minRId="157">
    <sheetIdMap count="5">
      <sheetId val="1"/>
      <sheetId val="2"/>
      <sheetId val="3"/>
      <sheetId val="4"/>
      <sheetId val="5"/>
    </sheetIdMap>
  </header>
  <header guid="{0E7F440F-4600-4749-9217-070CB102D900}" dateTime="2022-02-09T17:31:59" maxSheetId="6" userName="Windows User" r:id="rId17" minRId="158" maxRId="162">
    <sheetIdMap count="5">
      <sheetId val="1"/>
      <sheetId val="2"/>
      <sheetId val="3"/>
      <sheetId val="4"/>
      <sheetId val="5"/>
    </sheetIdMap>
  </header>
  <header guid="{53A95A24-B167-4498-AA9D-7EAD8B1F3EE5}" dateTime="2022-02-09T17:35:54" maxSheetId="6" userName="Windows User" r:id="rId18" minRId="163" maxRId="182">
    <sheetIdMap count="5">
      <sheetId val="1"/>
      <sheetId val="2"/>
      <sheetId val="3"/>
      <sheetId val="4"/>
      <sheetId val="5"/>
    </sheetIdMap>
  </header>
  <header guid="{7AF76BFA-AB4F-4D3C-8B98-8D8828DF9CC0}" dateTime="2022-02-10T09:35:30" maxSheetId="6" userName="Windows User" r:id="rId19" minRId="183">
    <sheetIdMap count="5">
      <sheetId val="1"/>
      <sheetId val="2"/>
      <sheetId val="3"/>
      <sheetId val="4"/>
      <sheetId val="5"/>
    </sheetIdMap>
  </header>
  <header guid="{D12F51F3-D380-42FA-9634-A253A67D8904}" dateTime="2022-02-10T14:31:51" maxSheetId="6" userName="Windows User" r:id="rId20">
    <sheetIdMap count="5">
      <sheetId val="1"/>
      <sheetId val="2"/>
      <sheetId val="3"/>
      <sheetId val="4"/>
      <sheetId val="5"/>
    </sheetIdMap>
  </header>
  <header guid="{6264028F-97BC-4B64-AF76-3FA180331B0D}" dateTime="2022-02-10T14:56:52" maxSheetId="6" userName="Windows User" r:id="rId21" minRId="184">
    <sheetIdMap count="5">
      <sheetId val="1"/>
      <sheetId val="2"/>
      <sheetId val="3"/>
      <sheetId val="4"/>
      <sheetId val="5"/>
    </sheetIdMap>
  </header>
  <header guid="{E0E603D9-306C-47CB-9CDB-A058D25565F4}" dateTime="2022-02-10T14:57:53" maxSheetId="6" userName="Windows User" r:id="rId22" minRId="185">
    <sheetIdMap count="5">
      <sheetId val="1"/>
      <sheetId val="2"/>
      <sheetId val="3"/>
      <sheetId val="4"/>
      <sheetId val="5"/>
    </sheetIdMap>
  </header>
  <header guid="{9F5A5ED9-F742-49AE-9D84-2B2E66DD6ADD}" dateTime="2022-02-10T15:04:08" maxSheetId="6" userName="Windows User" r:id="rId23" minRId="186">
    <sheetIdMap count="5">
      <sheetId val="1"/>
      <sheetId val="2"/>
      <sheetId val="3"/>
      <sheetId val="4"/>
      <sheetId val="5"/>
    </sheetIdMap>
  </header>
  <header guid="{09F5CBEF-06F2-4F00-A716-5BC98930259B}" dateTime="2022-02-10T15:11:34" maxSheetId="6" userName="Windows User" r:id="rId24" minRId="187">
    <sheetIdMap count="5">
      <sheetId val="1"/>
      <sheetId val="2"/>
      <sheetId val="3"/>
      <sheetId val="4"/>
      <sheetId val="5"/>
    </sheetIdMap>
  </header>
  <header guid="{C508F5B5-F4AF-429E-A564-E42D5610B7B5}" dateTime="2022-02-10T15:15:13" maxSheetId="6" userName="Windows User" r:id="rId25" minRId="188">
    <sheetIdMap count="5">
      <sheetId val="1"/>
      <sheetId val="2"/>
      <sheetId val="3"/>
      <sheetId val="4"/>
      <sheetId val="5"/>
    </sheetIdMap>
  </header>
  <header guid="{80507DE1-3121-4953-B758-8334265B6AD9}" dateTime="2022-02-10T15:20:34" maxSheetId="6" userName="Windows User" r:id="rId26" minRId="189" maxRId="191">
    <sheetIdMap count="5">
      <sheetId val="1"/>
      <sheetId val="2"/>
      <sheetId val="3"/>
      <sheetId val="4"/>
      <sheetId val="5"/>
    </sheetIdMap>
  </header>
  <header guid="{F2E98A77-2798-4852-A420-B43BF18E5EE9}" dateTime="2022-02-10T15:26:02" maxSheetId="6" userName="Windows User" r:id="rId27" minRId="192" maxRId="205">
    <sheetIdMap count="5">
      <sheetId val="1"/>
      <sheetId val="2"/>
      <sheetId val="3"/>
      <sheetId val="4"/>
      <sheetId val="5"/>
    </sheetIdMap>
  </header>
  <header guid="{0CC27803-8F6C-408F-99F7-600DD6F68A52}" dateTime="2022-02-10T15:28:31" maxSheetId="6" userName="Windows User" r:id="rId28" minRId="206" maxRId="235">
    <sheetIdMap count="5">
      <sheetId val="1"/>
      <sheetId val="2"/>
      <sheetId val="3"/>
      <sheetId val="4"/>
      <sheetId val="5"/>
    </sheetIdMap>
  </header>
  <header guid="{CC33A3F7-EFFB-4643-822B-1D3FD7508F7D}" dateTime="2022-02-10T15:33:26" maxSheetId="6" userName="Windows User" r:id="rId29" minRId="236" maxRId="266">
    <sheetIdMap count="5">
      <sheetId val="1"/>
      <sheetId val="2"/>
      <sheetId val="3"/>
      <sheetId val="4"/>
      <sheetId val="5"/>
    </sheetIdMap>
  </header>
  <header guid="{C861A07D-D1B5-44A3-A327-EF5EC1942F93}" dateTime="2022-02-10T16:20:14" maxSheetId="6" userName="Windows User" r:id="rId30">
    <sheetIdMap count="5">
      <sheetId val="1"/>
      <sheetId val="2"/>
      <sheetId val="3"/>
      <sheetId val="4"/>
      <sheetId val="5"/>
    </sheetIdMap>
  </header>
  <header guid="{EDB0A73D-0EED-4FF3-8D92-B2C23DEAD692}" dateTime="2022-02-10T16:37:37" maxSheetId="6" userName="Windows User" r:id="rId31">
    <sheetIdMap count="5">
      <sheetId val="1"/>
      <sheetId val="2"/>
      <sheetId val="3"/>
      <sheetId val="4"/>
      <sheetId val="5"/>
    </sheetIdMap>
  </header>
  <header guid="{9B4E959A-CDCE-4C37-831B-EB34C5A31D61}" dateTime="2022-02-11T09:14:07" maxSheetId="6" userName="Windows User" r:id="rId32">
    <sheetIdMap count="5">
      <sheetId val="1"/>
      <sheetId val="2"/>
      <sheetId val="3"/>
      <sheetId val="4"/>
      <sheetId val="5"/>
    </sheetIdMap>
  </header>
  <header guid="{82B3786C-C762-4A1C-BD7A-BFEE8D03BDFB}" dateTime="2022-02-11T09:26:31" maxSheetId="6" userName="Windows User" r:id="rId33">
    <sheetIdMap count="5">
      <sheetId val="1"/>
      <sheetId val="2"/>
      <sheetId val="3"/>
      <sheetId val="4"/>
      <sheetId val="5"/>
    </sheetIdMap>
  </header>
  <header guid="{FA6166A6-EA9A-4D14-A199-CD2EE69FC5BE}" dateTime="2022-02-21T09:04:55" maxSheetId="6" userName="Windows User" r:id="rId34" minRId="267">
    <sheetIdMap count="5">
      <sheetId val="1"/>
      <sheetId val="2"/>
      <sheetId val="3"/>
      <sheetId val="4"/>
      <sheetId val="5"/>
    </sheetIdMap>
  </header>
  <header guid="{A41E59F3-2D33-4097-91A5-131CB3ADA4FD}" dateTime="2022-02-21T09:09:13" maxSheetId="6" userName="Windows User" r:id="rId35" minRId="268" maxRId="271">
    <sheetIdMap count="5">
      <sheetId val="1"/>
      <sheetId val="2"/>
      <sheetId val="3"/>
      <sheetId val="4"/>
      <sheetId val="5"/>
    </sheetIdMap>
  </header>
  <header guid="{841EEFB6-FE4D-4976-A1AC-41E9C7297BD0}" dateTime="2022-02-21T09:17:04" maxSheetId="6" userName="Windows User" r:id="rId36" minRId="272" maxRId="276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" sId="3">
    <oc r="C30">
      <v>0.84</v>
    </oc>
    <nc r="C30">
      <v>0.96</v>
    </nc>
  </rcc>
  <rcc rId="92" sId="3">
    <oc r="C31">
      <v>0.252</v>
    </oc>
    <nc r="C31">
      <v>0.28799999999999998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93" sheetId="3" source="H29:K31" destination="I29:L31" sourceSheetId="3">
    <rfmt sheetId="3" sqref="L29" start="0" length="0">
      <dxf>
        <font>
          <b/>
          <sz val="11"/>
          <color theme="1"/>
          <name val="Calibri"/>
          <scheme val="minor"/>
        </font>
        <alignment vertical="top" wrapText="1" readingOrder="0"/>
      </dxf>
    </rfmt>
    <rfmt sheetId="3" sqref="L30" start="0" length="0">
      <dxf>
        <alignment horizontal="right" vertical="top" readingOrder="0"/>
      </dxf>
    </rfmt>
    <rfmt sheetId="3" sqref="L31" start="0" length="0">
      <dxf>
        <alignment horizontal="right" vertical="top" readingOrder="0"/>
      </dxf>
    </rfmt>
  </rm>
  <rcc rId="94" sId="3">
    <oc r="G29" t="inlineStr">
      <is>
        <t xml:space="preserve">Stamp costs </t>
      </is>
    </oc>
    <nc r="G29" t="inlineStr">
      <is>
        <t>Stamp costs (sending out)</t>
      </is>
    </nc>
  </rcc>
  <rcc rId="95" sId="3">
    <nc r="H29" t="inlineStr">
      <is>
        <t xml:space="preserve">Stamp cost returning </t>
      </is>
    </nc>
  </rcc>
  <rfmt sheetId="3" sqref="H29" start="0" length="2147483647">
    <dxf>
      <font>
        <b/>
      </font>
    </dxf>
  </rfmt>
  <rcc rId="96" sId="3" odxf="1" dxf="1" numFmtId="34">
    <nc r="H30">
      <v>0.96</v>
    </nc>
    <odxf>
      <numFmt numFmtId="0" formatCode="General"/>
      <alignment vertical="bottom" wrapText="0" readingOrder="0"/>
    </odxf>
    <ndxf>
      <numFmt numFmtId="165" formatCode="_-[$€-1809]* #,##0.00_-;\-[$€-1809]* #,##0.00_-;_-[$€-1809]* &quot;-&quot;??_-;_-@_-"/>
      <alignment vertical="top" wrapText="1" readingOrder="0"/>
    </ndxf>
  </rcc>
  <rcc rId="97" sId="3" odxf="1" dxf="1" numFmtId="34">
    <nc r="H31">
      <v>0.96</v>
    </nc>
    <odxf>
      <numFmt numFmtId="0" formatCode="General"/>
      <alignment vertical="bottom" wrapText="0" readingOrder="0"/>
    </odxf>
    <ndxf>
      <numFmt numFmtId="165" formatCode="_-[$€-1809]* #,##0.00_-;\-[$€-1809]* #,##0.00_-;_-[$€-1809]* &quot;-&quot;??_-;_-@_-"/>
      <alignment vertical="top" wrapText="1" readingOrder="0"/>
    </ndxf>
  </rcc>
  <rcc rId="98" sId="3">
    <oc r="I29" t="inlineStr">
      <is>
        <t>Number of participants</t>
      </is>
    </oc>
    <nc r="I29" t="inlineStr">
      <is>
        <t>total stamp costs</t>
      </is>
    </nc>
  </rcc>
  <rcc rId="99" sId="3" odxf="1" dxf="1" numFmtId="34">
    <oc r="I30">
      <v>60</v>
    </oc>
    <nc r="I30">
      <f>G30+H30</f>
    </nc>
    <odxf>
      <numFmt numFmtId="0" formatCode="General"/>
    </odxf>
    <ndxf>
      <numFmt numFmtId="165" formatCode="_-[$€-1809]* #,##0.00_-;\-[$€-1809]* #,##0.00_-;_-[$€-1809]* &quot;-&quot;??_-;_-@_-"/>
    </ndxf>
  </rcc>
  <rcc rId="100" sId="3" odxf="1" dxf="1">
    <oc r="I31">
      <v>18</v>
    </oc>
    <nc r="I31">
      <f>G31+H31</f>
    </nc>
    <ndxf>
      <numFmt numFmtId="165" formatCode="_-[$€-1809]* #,##0.00_-;\-[$€-1809]* #,##0.00_-;_-[$€-1809]* &quot;-&quot;??_-;_-@_-"/>
    </ndxf>
  </rcc>
  <rcc rId="101" sId="3">
    <oc r="J29" t="inlineStr">
      <is>
        <t>Total postage cost</t>
      </is>
    </oc>
    <nc r="J29" t="inlineStr">
      <is>
        <t>Number of participants</t>
      </is>
    </nc>
  </rcc>
  <rcc rId="102" sId="3" numFmtId="34">
    <oc r="J30">
      <f>(G30*I30)</f>
    </oc>
    <nc r="J30">
      <v>60</v>
    </nc>
  </rcc>
  <rcc rId="103" sId="3" numFmtId="34">
    <oc r="J31">
      <f>(G31*I31)</f>
    </oc>
    <nc r="J31">
      <v>18</v>
    </nc>
  </rcc>
  <rfmt sheetId="3" sqref="J30:J31">
    <dxf>
      <numFmt numFmtId="0" formatCode="General"/>
    </dxf>
  </rfmt>
  <rcc rId="104" sId="3">
    <oc r="K29" t="inlineStr">
      <is>
        <t xml:space="preserve">Frequency of activity </t>
      </is>
    </oc>
    <nc r="K29" t="inlineStr">
      <is>
        <t xml:space="preserve">total postage costs </t>
      </is>
    </nc>
  </rcc>
  <rcc rId="105" sId="3" odxf="1" dxf="1" numFmtId="34">
    <oc r="K30">
      <v>1</v>
    </oc>
    <nc r="K30">
      <f>I30*J30</f>
    </nc>
    <odxf>
      <numFmt numFmtId="0" formatCode="General"/>
    </odxf>
    <ndxf>
      <numFmt numFmtId="165" formatCode="_-[$€-1809]* #,##0.00_-;\-[$€-1809]* #,##0.00_-;_-[$€-1809]* &quot;-&quot;??_-;_-@_-"/>
    </ndxf>
  </rcc>
  <rcc rId="106" sId="3" odxf="1" dxf="1" numFmtId="34">
    <oc r="K31">
      <v>1</v>
    </oc>
    <nc r="K31">
      <f>I31*J31</f>
    </nc>
    <odxf>
      <numFmt numFmtId="0" formatCode="General"/>
    </odxf>
    <ndxf>
      <numFmt numFmtId="165" formatCode="_-[$€-1809]* #,##0.00_-;\-[$€-1809]* #,##0.00_-;_-[$€-1809]* &quot;-&quot;??_-;_-@_-"/>
    </ndxf>
  </rcc>
  <rcc rId="107" sId="3">
    <oc r="K32">
      <f>SUM(L30:L31)</f>
    </oc>
    <nc r="K32"/>
  </rcc>
  <rcc rId="108" sId="3">
    <oc r="L29" t="inlineStr">
      <is>
        <t xml:space="preserve">Total costs = (staff costs + postage costs) x frequency of activity </t>
      </is>
    </oc>
    <nc r="L29" t="inlineStr">
      <is>
        <t xml:space="preserve">frequency of activity </t>
      </is>
    </nc>
  </rcc>
  <rcc rId="109" sId="3" numFmtId="34">
    <oc r="L30">
      <f>(J30+E30)*K30</f>
    </oc>
    <nc r="L30">
      <v>1</v>
    </nc>
  </rcc>
  <rcc rId="110" sId="3" numFmtId="34">
    <oc r="L31">
      <f>(J31+E31)*K31</f>
    </oc>
    <nc r="L31">
      <v>1</v>
    </nc>
  </rcc>
  <rfmt sheetId="3" sqref="L30:L31">
    <dxf>
      <numFmt numFmtId="0" formatCode="General"/>
    </dxf>
  </rfmt>
  <rcv guid="{C24DFD9B-B479-46F5-99ED-7B7DE09933FE}" action="delete"/>
  <rcv guid="{C24DFD9B-B479-46F5-99ED-7B7DE09933FE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1" sId="3">
    <nc r="M29" t="inlineStr">
      <is>
        <t xml:space="preserve">Total cost = staff plus postage x frequency </t>
      </is>
    </nc>
  </rcc>
  <rcc rId="112" sId="3">
    <nc r="M30">
      <f>(E30+K30)*L30</f>
    </nc>
  </rcc>
  <rfmt sheetId="3" sqref="M31" start="0" length="0">
    <dxf>
      <numFmt numFmtId="165" formatCode="_-[$€-1809]* #,##0.00_-;\-[$€-1809]* #,##0.00_-;_-[$€-1809]* &quot;-&quot;??_-;_-@_-"/>
    </dxf>
  </rfmt>
  <rcc rId="113" sId="3">
    <nc r="M31">
      <f>(E31+K31)*L31</f>
    </nc>
  </rcc>
  <rfmt sheetId="3" sqref="M29" start="0" length="2147483647">
    <dxf>
      <font>
        <b/>
      </font>
    </dxf>
  </rfmt>
  <rfmt sheetId="3" sqref="M30">
    <dxf>
      <numFmt numFmtId="34" formatCode="_-&quot;€&quot;* #,##0.00_-;\-&quot;€&quot;* #,##0.00_-;_-&quot;€&quot;* &quot;-&quot;??_-;_-@_-"/>
    </dxf>
  </rfmt>
  <rcc rId="114" sId="3" odxf="1" dxf="1">
    <nc r="M32">
      <f>M30+M31</f>
    </nc>
    <odxf>
      <numFmt numFmtId="0" formatCode="General"/>
    </odxf>
    <ndxf>
      <numFmt numFmtId="34" formatCode="_-&quot;€&quot;* #,##0.00_-;\-&quot;€&quot;* #,##0.00_-;_-&quot;€&quot;* &quot;-&quot;??_-;_-@_-"/>
    </ndxf>
  </rcc>
  <rcc rId="115" sId="3">
    <oc r="B87">
      <f>K32</f>
    </oc>
    <nc r="B87">
      <f>M32</f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" sId="4">
    <oc r="C12">
      <v>0.308</v>
    </oc>
    <nc r="C12">
      <v>0.61599999999999999</v>
    </nc>
  </rcc>
  <rcc rId="117" sId="4">
    <oc r="C13">
      <v>2.1560000000000001</v>
    </oc>
    <nc r="C13">
      <v>2.464</v>
    </nc>
  </rcc>
  <rcc rId="118" sId="4">
    <oc r="B22" t="inlineStr">
      <is>
        <t>Research Nurse directly contacts patient - 5 mins/0.08hrs per participant</t>
      </is>
    </oc>
    <nc r="B22" t="inlineStr">
      <is>
        <t>Trial Manager directly contacts patient - 5 mins/0.08hrs per participant</t>
      </is>
    </nc>
  </rcc>
  <rrc rId="119" sId="4" ref="A23:XFD23" action="insertRow"/>
  <rcc rId="120" sId="4" odxf="1" dxf="1">
    <nc r="A23" t="inlineStr">
      <is>
        <t xml:space="preserve">Time spent trying to contact participant - average of 2 calls - minute per failed attempt - 2 minutes per participant </t>
      </is>
    </nc>
    <odxf>
      <font>
        <b val="0"/>
        <sz val="11"/>
        <color theme="1"/>
        <name val="Calibri"/>
        <scheme val="minor"/>
      </font>
      <alignment vertical="bottom" wrapText="0" readingOrder="0"/>
    </odxf>
    <ndxf>
      <font>
        <b/>
        <sz val="11"/>
        <color theme="1"/>
        <name val="Calibri"/>
        <scheme val="minor"/>
      </font>
      <alignment vertical="top" wrapText="1" readingOrder="0"/>
    </ndxf>
  </rcc>
  <rcc rId="121" sId="4">
    <nc r="B23" t="inlineStr">
      <is>
        <t xml:space="preserve">Failed call attempts per participant (2 minutes/0.033hours for 2 failed calls) </t>
      </is>
    </nc>
  </rcc>
  <rcc rId="122" sId="4">
    <nc r="C23">
      <v>3.3000000000000002E-2</v>
    </nc>
  </rcc>
  <rcc rId="123" sId="4" numFmtId="34">
    <nc r="D23">
      <v>30.4</v>
    </nc>
  </rcc>
  <rcc rId="124" sId="4">
    <nc r="E23">
      <f>(C23*D23)</f>
    </nc>
  </rcc>
  <rcc rId="125" sId="4">
    <nc r="G23">
      <v>154</v>
    </nc>
  </rcc>
  <rcc rId="126" sId="4">
    <nc r="H23">
      <f>E23*G23</f>
    </nc>
  </rcc>
  <rcc rId="127" sId="4">
    <nc r="I23">
      <v>3</v>
    </nc>
  </rcc>
  <rcc rId="128" sId="4">
    <nc r="J23">
      <f>H23*I23</f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" sId="4">
    <oc r="J24">
      <f>J22</f>
    </oc>
    <nc r="J24">
      <f>J22+J23</f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" sId="4">
    <oc r="C29">
      <v>2.1560000000000001</v>
    </oc>
    <nc r="C29">
      <v>2.464</v>
    </nc>
  </rcc>
  <rcc rId="131" sId="4">
    <oc r="C30">
      <v>0.65800000000000003</v>
    </oc>
    <nc r="C30">
      <v>0.752</v>
    </nc>
  </rcc>
  <rm rId="132" sheetId="4" source="H28:L30" destination="I28:M30" sourceSheetId="4">
    <rfmt sheetId="4" sqref="M28" start="0" length="0">
      <dxf>
        <alignment vertical="top" wrapText="1" readingOrder="0"/>
      </dxf>
    </rfmt>
    <rfmt sheetId="4" sqref="M29" start="0" length="0">
      <dxf>
        <alignment vertical="top" wrapText="1" readingOrder="0"/>
      </dxf>
    </rfmt>
    <rfmt sheetId="4" sqref="M30" start="0" length="0">
      <dxf>
        <alignment vertical="top" wrapText="1" readingOrder="0"/>
      </dxf>
    </rfmt>
  </rm>
  <rm rId="133" sheetId="4" source="J28:M30" destination="K28:N30" sourceSheetId="4">
    <rfmt sheetId="4" sqref="N29" start="0" length="0">
      <dxf>
        <numFmt numFmtId="164" formatCode="_-[$£-809]* #,##0.00_-;\-[$£-809]* #,##0.00_-;_-[$£-809]* &quot;-&quot;??_-;_-@_-"/>
      </dxf>
    </rfmt>
    <rfmt sheetId="4" sqref="N30" start="0" length="0">
      <dxf>
        <numFmt numFmtId="164" formatCode="_-[$£-809]* #,##0.00_-;\-[$£-809]* #,##0.00_-;_-[$£-809]* &quot;-&quot;??_-;_-@_-"/>
      </dxf>
    </rfmt>
  </rm>
  <rcc rId="134" sId="4">
    <oc r="G28" t="inlineStr">
      <is>
        <t xml:space="preserve">Stamp costs </t>
      </is>
    </oc>
    <nc r="G28" t="inlineStr">
      <is>
        <t>Stamp costs (sending out)</t>
      </is>
    </nc>
  </rcc>
  <rcc rId="135" sId="4">
    <nc r="H28" t="inlineStr">
      <is>
        <t>Stamp cost (return)</t>
      </is>
    </nc>
  </rcc>
  <rcc rId="136" sId="4" odxf="1" dxf="1" numFmtId="34">
    <nc r="H29">
      <v>0.66</v>
    </nc>
    <odxf>
      <numFmt numFmtId="0" formatCode="General"/>
      <alignment vertical="bottom" wrapText="0" readingOrder="0"/>
    </odxf>
    <ndxf>
      <numFmt numFmtId="164" formatCode="_-[$£-809]* #,##0.00_-;\-[$£-809]* #,##0.00_-;_-[$£-809]* &quot;-&quot;??_-;_-@_-"/>
      <alignment vertical="top" wrapText="1" readingOrder="0"/>
    </ndxf>
  </rcc>
  <rcc rId="137" sId="4" odxf="1" dxf="1" numFmtId="34">
    <nc r="H30">
      <v>0.66</v>
    </nc>
    <odxf>
      <numFmt numFmtId="0" formatCode="General"/>
      <alignment vertical="bottom" wrapText="0" readingOrder="0"/>
    </odxf>
    <ndxf>
      <numFmt numFmtId="164" formatCode="_-[$£-809]* #,##0.00_-;\-[$£-809]* #,##0.00_-;_-[$£-809]* &quot;-&quot;??_-;_-@_-"/>
      <alignment vertical="top" wrapText="1" readingOrder="0"/>
    </ndxf>
  </rcc>
  <rcc rId="138" sId="4">
    <nc r="J28" t="inlineStr">
      <is>
        <t>Number of participants</t>
      </is>
    </nc>
  </rcc>
  <rcc rId="139" sId="4">
    <nc r="J29">
      <v>154</v>
    </nc>
  </rcc>
  <rcc rId="140" sId="4">
    <nc r="J30">
      <v>47</v>
    </nc>
  </rcc>
  <rcc rId="141" sId="4">
    <oc r="I28" t="inlineStr">
      <is>
        <t xml:space="preserve">Number of particpants </t>
      </is>
    </oc>
    <nc r="I28" t="inlineStr">
      <is>
        <t xml:space="preserve">total stamp costs </t>
      </is>
    </nc>
  </rcc>
  <rcc rId="142" sId="4" odxf="1" dxf="1">
    <oc r="I29">
      <v>154</v>
    </oc>
    <nc r="I29">
      <f>H29+G29</f>
    </nc>
    <ndxf>
      <numFmt numFmtId="164" formatCode="_-[$£-809]* #,##0.00_-;\-[$£-809]* #,##0.00_-;_-[$£-809]* &quot;-&quot;??_-;_-@_-"/>
    </ndxf>
  </rcc>
  <rcc rId="143" sId="4" odxf="1" dxf="1">
    <oc r="I30">
      <v>47</v>
    </oc>
    <nc r="I30">
      <f>G30+H30</f>
    </nc>
    <ndxf>
      <numFmt numFmtId="164" formatCode="_-[$£-809]* #,##0.00_-;\-[$£-809]* #,##0.00_-;_-[$£-809]* &quot;-&quot;??_-;_-@_-"/>
    </ndxf>
  </rcc>
  <rcc rId="144" sId="4">
    <oc r="K29">
      <f>(G29*I29)</f>
    </oc>
    <nc r="K29">
      <f>I29*J29</f>
    </nc>
  </rcc>
  <rcc rId="145" sId="4">
    <oc r="K30">
      <f>(G30*I30)</f>
    </oc>
    <nc r="K30">
      <f>I30*J30</f>
    </nc>
  </rcc>
  <rcc rId="146" sId="4">
    <oc r="L31">
      <f>SUM(N29:N30)</f>
    </oc>
    <nc r="L31"/>
  </rcc>
  <rcc rId="147" sId="4">
    <oc r="M28" t="inlineStr">
      <is>
        <t xml:space="preserve">Frequency of activity </t>
      </is>
    </oc>
    <nc r="M28"/>
  </rcc>
  <rcc rId="148" sId="4">
    <nc r="L28" t="inlineStr">
      <is>
        <t xml:space="preserve">Frequency of activity </t>
      </is>
    </nc>
  </rcc>
  <rcc rId="149" sId="4" numFmtId="34">
    <nc r="L29">
      <v>2</v>
    </nc>
  </rcc>
  <rcc rId="150" sId="4" numFmtId="34">
    <nc r="L30">
      <v>2</v>
    </nc>
  </rcc>
  <rfmt sheetId="4" sqref="L29:L30">
    <dxf>
      <numFmt numFmtId="0" formatCode="General"/>
    </dxf>
  </rfmt>
  <rcc rId="151" sId="4">
    <oc r="N29">
      <f>(K29+E29)*M29</f>
    </oc>
    <nc r="N29"/>
  </rcc>
  <rcc rId="152" sId="4">
    <oc r="N30">
      <f>(K30+E30)*M30</f>
    </oc>
    <nc r="N30"/>
  </rcc>
  <rm rId="153" sheetId="4" source="N28" destination="M28" sourceSheetId="4">
    <rfmt sheetId="4" sqref="M28" start="0" length="0">
      <dxf>
        <font>
          <b/>
          <sz val="11"/>
          <color theme="1"/>
          <name val="Calibri"/>
          <scheme val="minor"/>
        </font>
        <alignment vertical="top" wrapText="1" readingOrder="0"/>
      </dxf>
    </rfmt>
  </rm>
  <rcc rId="154" sId="4">
    <oc r="M29">
      <v>2</v>
    </oc>
    <nc r="M29">
      <f>(E29+K29)*L29</f>
    </nc>
  </rcc>
  <rcc rId="155" sId="4">
    <oc r="M30">
      <v>2</v>
    </oc>
    <nc r="M30">
      <f>(E30+K30)*L30</f>
    </nc>
  </rcc>
  <rfmt sheetId="4" sqref="M29:M30">
    <dxf>
      <numFmt numFmtId="34" formatCode="_-&quot;€&quot;* #,##0.00_-;\-&quot;€&quot;* #,##0.00_-;_-&quot;€&quot;* &quot;-&quot;??_-;_-@_-"/>
    </dxf>
  </rfmt>
  <rfmt sheetId="4" sqref="M29:M30">
    <dxf>
      <numFmt numFmtId="164" formatCode="_-[$£-809]* #,##0.00_-;\-[$£-809]* #,##0.00_-;_-[$£-809]* &quot;-&quot;??_-;_-@_-"/>
    </dxf>
  </rfmt>
  <rcc rId="156" sId="4" odxf="1" dxf="1">
    <nc r="M31">
      <f>M29+M30</f>
    </nc>
    <odxf>
      <numFmt numFmtId="0" formatCode="General"/>
    </odxf>
    <ndxf>
      <numFmt numFmtId="164" formatCode="_-[$£-809]* #,##0.00_-;\-[$£-809]* #,##0.00_-;_-[$£-809]* &quot;-&quot;??_-;_-@_-"/>
    </ndxf>
  </rcc>
  <rcv guid="{C24DFD9B-B479-46F5-99ED-7B7DE09933FE}" action="delete"/>
  <rcv guid="{C24DFD9B-B479-46F5-99ED-7B7DE09933FE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7" sId="4">
    <oc r="B84">
      <f>L31</f>
    </oc>
    <nc r="B84">
      <f>M31</f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H28" start="0" length="2147483647">
    <dxf>
      <font>
        <b/>
      </font>
    </dxf>
  </rfmt>
  <rfmt sheetId="4" sqref="J28" start="0" length="2147483647">
    <dxf>
      <font>
        <b/>
      </font>
    </dxf>
  </rfmt>
  <rfmt sheetId="4" sqref="L28" start="0" length="2147483647">
    <dxf>
      <font>
        <b/>
      </font>
    </dxf>
  </rfmt>
  <rcc rId="158" sId="5">
    <oc r="C12">
      <v>0.85599999999999998</v>
    </oc>
    <nc r="C12">
      <v>1.712</v>
    </nc>
  </rcc>
  <rcc rId="159" sId="5">
    <oc r="C13">
      <v>5.992</v>
    </oc>
    <nc r="C13">
      <v>6.8479999999999999</v>
    </nc>
  </rcc>
  <rcc rId="160" sId="5">
    <oc r="C23">
      <v>0.75</v>
    </oc>
    <nc r="C23">
      <v>3.3000000000000002E-2</v>
    </nc>
  </rcc>
  <rcc rId="161" sId="5" odxf="1" dxf="1">
    <oc r="A23" t="inlineStr">
      <is>
        <t>Assume this activity is carried for each participant for each trial visit (9 trial visits)</t>
      </is>
    </oc>
    <nc r="A23" t="inlineStr">
      <is>
        <t xml:space="preserve">Time spent trying to contact participant - average of 2 calls - minute per failed attempt - 2 minutes per participant </t>
      </is>
    </nc>
    <ndxf>
      <font>
        <b/>
        <sz val="11"/>
        <color theme="1"/>
        <name val="Calibri"/>
        <scheme val="minor"/>
      </font>
    </ndxf>
  </rcc>
  <rcc rId="162" sId="5">
    <oc r="B23" t="inlineStr">
      <is>
        <t>Preparation prior to visit (courier for bloods, paper work etc) 45 mins/0.75hrs per participant</t>
      </is>
    </oc>
    <nc r="B23" t="inlineStr">
      <is>
        <t xml:space="preserve">Failed call attempts per participant (2 minutes/0.033hours for 2 failed calls) 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3" sId="5">
    <oc r="C29">
      <v>5.992</v>
    </oc>
    <nc r="C29">
      <v>6.484</v>
    </nc>
  </rcc>
  <rcc rId="164" sId="5">
    <oc r="C30">
      <v>1.806</v>
    </oc>
    <nc r="C30">
      <v>2.0640000000000001</v>
    </nc>
  </rcc>
  <rm rId="165" sheetId="5" source="H28:K30" destination="I28:L30" sourceSheetId="5">
    <rfmt sheetId="5" sqref="L28" start="0" length="0">
      <dxf>
        <font>
          <b/>
          <sz val="11"/>
          <color theme="1"/>
          <name val="Calibri"/>
          <scheme val="minor"/>
        </font>
        <alignment vertical="top" wrapText="1" readingOrder="0"/>
      </dxf>
    </rfmt>
    <rfmt sheetId="5" sqref="L29" start="0" length="0">
      <dxf>
        <alignment horizontal="right" vertical="top" readingOrder="0"/>
      </dxf>
    </rfmt>
    <rfmt sheetId="5" sqref="L30" start="0" length="0">
      <dxf>
        <alignment horizontal="right" vertical="top" readingOrder="0"/>
      </dxf>
    </rfmt>
  </rm>
  <rm rId="166" sheetId="5" source="J28:L30" destination="K28:M30" sourceSheetId="5">
    <rfmt sheetId="5" sqref="M28" start="0" length="0">
      <dxf>
        <alignment horizontal="center" vertical="top" wrapText="1" readingOrder="0"/>
      </dxf>
    </rfmt>
    <rfmt sheetId="5" sqref="M29" start="0" length="0">
      <dxf>
        <alignment horizontal="center" vertical="top" wrapText="1" readingOrder="0"/>
      </dxf>
    </rfmt>
    <rfmt sheetId="5" sqref="M30" start="0" length="0">
      <dxf>
        <alignment horizontal="center" vertical="top" wrapText="1" readingOrder="0"/>
      </dxf>
    </rfmt>
  </rm>
  <rcc rId="167" sId="5">
    <nc r="H28" t="inlineStr">
      <is>
        <t xml:space="preserve">Stamp cost return </t>
      </is>
    </nc>
  </rcc>
  <rcc rId="168" sId="5">
    <oc r="G28" t="inlineStr">
      <is>
        <t xml:space="preserve">Stamp costs </t>
      </is>
    </oc>
    <nc r="G28" t="inlineStr">
      <is>
        <t>Stamp costs sending out</t>
      </is>
    </nc>
  </rcc>
  <rfmt sheetId="5" sqref="H28" start="0" length="2147483647">
    <dxf>
      <font>
        <b/>
      </font>
    </dxf>
  </rfmt>
  <rcc rId="169" sId="5" odxf="1" dxf="1" numFmtId="34">
    <nc r="H29">
      <v>0.55000000000000004</v>
    </nc>
    <odxf>
      <numFmt numFmtId="0" formatCode="General"/>
      <alignment vertical="bottom" wrapText="0" readingOrder="0"/>
    </odxf>
    <ndxf>
      <numFmt numFmtId="166" formatCode="_-[$$-409]* #,##0.00_ ;_-[$$-409]* \-#,##0.00\ ;_-[$$-409]* &quot;-&quot;??_ ;_-@_ "/>
      <alignment vertical="top" wrapText="1" readingOrder="0"/>
    </ndxf>
  </rcc>
  <rcc rId="170" sId="5" odxf="1" dxf="1" numFmtId="34">
    <nc r="H30">
      <v>0.55000000000000004</v>
    </nc>
    <odxf>
      <numFmt numFmtId="0" formatCode="General"/>
      <alignment vertical="bottom" wrapText="0" readingOrder="0"/>
    </odxf>
    <ndxf>
      <numFmt numFmtId="166" formatCode="_-[$$-409]* #,##0.00_ ;_-[$$-409]* \-#,##0.00\ ;_-[$$-409]* &quot;-&quot;??_ ;_-@_ "/>
      <alignment vertical="top" wrapText="1" readingOrder="0"/>
    </ndxf>
  </rcc>
  <rm rId="171" sheetId="5" source="I28:I30" destination="J28:J30" sourceSheetId="5"/>
  <rcc rId="172" sId="5">
    <nc r="I28" t="inlineStr">
      <is>
        <t>total stamp cost</t>
      </is>
    </nc>
  </rcc>
  <rcc rId="173" sId="5">
    <oc r="D27" t="inlineStr">
      <is>
        <t xml:space="preserve">Average Hourly Rate (USA) </t>
      </is>
    </oc>
    <nc r="D27" t="inlineStr">
      <is>
        <t xml:space="preserve">Average Hourly Rate (Netherlands) </t>
      </is>
    </nc>
  </rcc>
  <rfmt sheetId="5" sqref="I28" start="0" length="2147483647">
    <dxf>
      <font>
        <b/>
      </font>
    </dxf>
  </rfmt>
  <rcc rId="174" sId="5" odxf="1" dxf="1">
    <nc r="I29">
      <f>H29+G29</f>
    </nc>
    <odxf>
      <numFmt numFmtId="0" formatCode="General"/>
    </odxf>
    <ndxf>
      <numFmt numFmtId="166" formatCode="_-[$$-409]* #,##0.00_ ;_-[$$-409]* \-#,##0.00\ ;_-[$$-409]* &quot;-&quot;??_ ;_-@_ "/>
    </ndxf>
  </rcc>
  <rcc rId="175" sId="5" odxf="1" dxf="1">
    <nc r="I30">
      <f>G30+H30</f>
    </nc>
    <odxf>
      <numFmt numFmtId="0" formatCode="General"/>
    </odxf>
    <ndxf>
      <numFmt numFmtId="166" formatCode="_-[$$-409]* #,##0.00_ ;_-[$$-409]* \-#,##0.00\ ;_-[$$-409]* &quot;-&quot;??_ ;_-@_ "/>
    </ndxf>
  </rcc>
  <rcc rId="176" sId="5">
    <oc r="K29">
      <f>(G29*J29)</f>
    </oc>
    <nc r="K29">
      <f>I29*J29</f>
    </nc>
  </rcc>
  <rcc rId="177" sId="5">
    <oc r="K30">
      <f>(G30*J30)</f>
    </oc>
    <nc r="K30">
      <f>I30*J30</f>
    </nc>
  </rcc>
  <rcc rId="178" sId="5">
    <oc r="K31">
      <f>SUM(M29:M30)</f>
    </oc>
    <nc r="K31"/>
  </rcc>
  <rcc rId="179" sId="5">
    <oc r="M29">
      <f>(K29+E29)*L29</f>
    </oc>
    <nc r="M29">
      <f>(E29+K29)*L29</f>
    </nc>
  </rcc>
  <rcc rId="180" sId="5">
    <oc r="M30">
      <f>(K30+E30)*L30</f>
    </oc>
    <nc r="M30">
      <f>(E30+K30)*L30</f>
    </nc>
  </rcc>
  <rcc rId="181" sId="5" odxf="1" dxf="1">
    <nc r="M31">
      <f>M29+M30</f>
    </nc>
    <odxf>
      <numFmt numFmtId="0" formatCode="General"/>
    </odxf>
    <ndxf>
      <numFmt numFmtId="166" formatCode="_-[$$-409]* #,##0.00_ ;_-[$$-409]* \-#,##0.00\ ;_-[$$-409]* &quot;-&quot;??_ ;_-@_ "/>
    </ndxf>
  </rcc>
  <rcc rId="182" sId="5">
    <oc r="B83">
      <f>K31</f>
    </oc>
    <nc r="B83">
      <f>M31</f>
    </nc>
  </rcc>
  <rcv guid="{C24DFD9B-B479-46F5-99ED-7B7DE09933FE}" action="delete"/>
  <rcv guid="{C24DFD9B-B479-46F5-99ED-7B7DE09933FE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3" sId="3">
    <oc r="I24">
      <v>2</v>
    </oc>
    <nc r="I24">
      <v>1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B18" t="inlineStr">
      <is>
        <t>Emailing the reminder schedule to the sites (10minutes/0.167 hours)</t>
      </is>
    </oc>
    <nc r="B18" t="inlineStr">
      <is>
        <t>Emailing the reminder schedule software to the sites for the sites to use (10minutes/0.167 hours)</t>
      </is>
    </nc>
  </rcc>
  <rcc rId="2" sId="2">
    <oc r="B19" t="inlineStr">
      <is>
        <t>Emailing the reminder schedule to the sites (10minutes/0.167 hours)</t>
      </is>
    </oc>
    <nc r="B19" t="inlineStr">
      <is>
        <t>Emailing the reminder schedule software to the sites for the sites to use (10minutes/0.167 hours)</t>
      </is>
    </nc>
  </rcc>
  <rcc rId="3" sId="3">
    <oc r="B19" t="inlineStr">
      <is>
        <t>Emailing the reminder schedule to the sites (10minutes/0.167 hours)</t>
      </is>
    </oc>
    <nc r="B19" t="inlineStr">
      <is>
        <t>Emailing the reminder schedule software to the sites for the sites to use (10minutes/0.167 hours)</t>
      </is>
    </nc>
  </rcc>
  <rcc rId="4" sId="4">
    <oc r="B18" t="inlineStr">
      <is>
        <t>Emailing the reminder schedule to the sites (10minutes/0.167 hours)</t>
      </is>
    </oc>
    <nc r="B18" t="inlineStr">
      <is>
        <t>Emailing the reminder schedule software to the sites for the sites to use (10minutes/0.167 hours)</t>
      </is>
    </nc>
  </rcc>
  <rcc rId="5" sId="5">
    <oc r="B18" t="inlineStr">
      <is>
        <t>Emailing the reminder schedule to the sites (10minutes/0.167 hours)</t>
      </is>
    </oc>
    <nc r="B18" t="inlineStr">
      <is>
        <t>Emailing the reminder schedule software to the sites for the sites to use (10minutes/0.167 hours)</t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24DFD9B-B479-46F5-99ED-7B7DE09933FE}" action="delete"/>
  <rcv guid="{C24DFD9B-B479-46F5-99ED-7B7DE09933FE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4" sId="1" odxf="1" dxf="1">
    <nc r="E19">
      <f>E17+E18</f>
    </nc>
    <odxf>
      <numFmt numFmtId="0" formatCode="General"/>
    </odxf>
    <ndxf>
      <numFmt numFmtId="165" formatCode="_-[$€-1809]* #,##0.00_-;\-[$€-1809]* #,##0.00_-;_-[$€-1809]* &quot;-&quot;??_-;_-@_-"/>
    </ndxf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" sId="2" odxf="1" dxf="1">
    <nc r="E20">
      <f>E18+E19</f>
    </nc>
    <odxf>
      <numFmt numFmtId="0" formatCode="General"/>
    </odxf>
    <ndxf>
      <numFmt numFmtId="164" formatCode="_-[$£-809]* #,##0.00_-;\-[$£-809]* #,##0.00_-;_-[$£-809]* &quot;-&quot;??_-;_-@_-"/>
    </ndxf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6" sId="3" odxf="1" dxf="1">
    <nc r="E20">
      <f>E18+E19</f>
    </nc>
    <odxf>
      <numFmt numFmtId="0" formatCode="General"/>
    </odxf>
    <ndxf>
      <numFmt numFmtId="165" formatCode="_-[$€-1809]* #,##0.00_-;\-[$€-1809]* #,##0.00_-;_-[$€-1809]* &quot;-&quot;??_-;_-@_-"/>
    </ndxf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7" sId="4" odxf="1" dxf="1">
    <nc r="E19">
      <f>E17+E18</f>
    </nc>
    <odxf>
      <numFmt numFmtId="0" formatCode="General"/>
    </odxf>
    <ndxf>
      <numFmt numFmtId="164" formatCode="_-[$£-809]* #,##0.00_-;\-[$£-809]* #,##0.00_-;_-[$£-809]* &quot;-&quot;??_-;_-@_-"/>
    </ndxf>
  </rcc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8" sId="5" odxf="1" dxf="1">
    <nc r="E19">
      <f>E17+E18</f>
    </nc>
    <odxf>
      <numFmt numFmtId="0" formatCode="General"/>
    </odxf>
    <ndxf>
      <numFmt numFmtId="166" formatCode="_-[$$-409]* #,##0.00_ ;_-[$$-409]* \-#,##0.00\ ;_-[$$-409]* &quot;-&quot;??_ ;_-@_ "/>
    </ndxf>
  </rcc>
  <rcv guid="{C24DFD9B-B479-46F5-99ED-7B7DE09933FE}" action="delete"/>
  <rcv guid="{C24DFD9B-B479-46F5-99ED-7B7DE09933FE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" sId="5">
    <oc r="D27" t="inlineStr">
      <is>
        <t xml:space="preserve">Average Hourly Rate (Netherlands) </t>
      </is>
    </oc>
    <nc r="D27" t="inlineStr">
      <is>
        <t xml:space="preserve">Average Hourly Rate (USA) </t>
      </is>
    </nc>
  </rcc>
  <rcc rId="190" sId="5">
    <oc r="D32" t="inlineStr">
      <is>
        <t xml:space="preserve">Average Hourly Rate (Netherlands) </t>
      </is>
    </oc>
    <nc r="D32" t="inlineStr">
      <is>
        <t xml:space="preserve">Average Hourly Rate (USA) </t>
      </is>
    </nc>
  </rcc>
  <rcc rId="191" sId="5">
    <oc r="C29">
      <v>6.484</v>
    </oc>
    <nc r="C29">
      <v>6.8479999999999999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" sId="1">
    <oc r="G16" t="inlineStr">
      <is>
        <t>Number of sites</t>
      </is>
    </oc>
    <nc r="G16"/>
  </rcc>
  <rcc rId="193" sId="1">
    <oc r="G17">
      <v>10</v>
    </oc>
    <nc r="G17"/>
  </rcc>
  <rcc rId="194" sId="1">
    <oc r="G18">
      <v>10</v>
    </oc>
    <nc r="G18"/>
  </rcc>
  <rcc rId="195" sId="1">
    <oc r="H18">
      <f>E18*G18</f>
    </oc>
    <nc r="H18"/>
  </rcc>
  <rcc rId="196" sId="1">
    <oc r="H17">
      <f>E17*G17</f>
    </oc>
    <nc r="H17"/>
  </rcc>
  <rcc rId="197" sId="1">
    <oc r="H16" t="inlineStr">
      <is>
        <t>Staff cost per 10 sites</t>
      </is>
    </oc>
    <nc r="H16"/>
  </rcc>
  <rcc rId="198" sId="1">
    <oc r="I16" t="inlineStr">
      <is>
        <t xml:space="preserve">Frequency of activity =1 </t>
      </is>
    </oc>
    <nc r="I16"/>
  </rcc>
  <rcc rId="199" sId="1">
    <oc r="I17">
      <v>1</v>
    </oc>
    <nc r="I17"/>
  </rcc>
  <rcc rId="200" sId="1">
    <oc r="I18">
      <v>1</v>
    </oc>
    <nc r="I18"/>
  </rcc>
  <rcc rId="201" sId="1">
    <oc r="J16" t="inlineStr">
      <is>
        <t xml:space="preserve">Total costs = total staff costs x frequenct of acitivty </t>
      </is>
    </oc>
    <nc r="J16"/>
  </rcc>
  <rcc rId="202" sId="1">
    <oc r="J17">
      <f>H17*I17</f>
    </oc>
    <nc r="J17"/>
  </rcc>
  <rcc rId="203" sId="1">
    <oc r="J18">
      <f>H18*I18</f>
    </oc>
    <nc r="J18"/>
  </rcc>
  <rcc rId="204" sId="1">
    <oc r="J19">
      <f>J17+J18</f>
    </oc>
    <nc r="J19"/>
  </rcc>
  <rcc rId="205" sId="1">
    <oc r="J25">
      <f>J19</f>
    </oc>
    <nc r="J25">
      <f>E19</f>
    </nc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" sId="1">
    <oc r="B82">
      <f>J19</f>
    </oc>
    <nc r="B82">
      <f>E19</f>
    </nc>
  </rcc>
  <rcc rId="207" sId="2">
    <oc r="G17" t="inlineStr">
      <is>
        <t>Number of sites</t>
      </is>
    </oc>
    <nc r="G17"/>
  </rcc>
  <rcc rId="208" sId="2">
    <oc r="G18">
      <v>10</v>
    </oc>
    <nc r="G18"/>
  </rcc>
  <rcc rId="209" sId="2">
    <oc r="G19">
      <v>10</v>
    </oc>
    <nc r="G19"/>
  </rcc>
  <rcc rId="210" sId="2">
    <oc r="H18">
      <f>E18*G18</f>
    </oc>
    <nc r="H18"/>
  </rcc>
  <rcc rId="211" sId="2">
    <oc r="H19">
      <f>E19*G19</f>
    </oc>
    <nc r="H19"/>
  </rcc>
  <rcc rId="212" sId="2">
    <oc r="H17" t="inlineStr">
      <is>
        <t>Staff cost per 10 sites</t>
      </is>
    </oc>
    <nc r="H17"/>
  </rcc>
  <rcc rId="213" sId="2">
    <oc r="I17" t="inlineStr">
      <is>
        <t xml:space="preserve">Frequency of activity =1 </t>
      </is>
    </oc>
    <nc r="I17"/>
  </rcc>
  <rcc rId="214" sId="2">
    <oc r="I18">
      <v>1</v>
    </oc>
    <nc r="I18"/>
  </rcc>
  <rcc rId="215" sId="2">
    <oc r="I19">
      <v>1</v>
    </oc>
    <nc r="I19"/>
  </rcc>
  <rcc rId="216" sId="2">
    <oc r="J17" t="inlineStr">
      <is>
        <t xml:space="preserve">Total costs = total staff costs x frequenct of acitivty </t>
      </is>
    </oc>
    <nc r="J17"/>
  </rcc>
  <rcc rId="217" sId="2">
    <oc r="J18">
      <f>H18*I18</f>
    </oc>
    <nc r="J18"/>
  </rcc>
  <rcc rId="218" sId="2">
    <oc r="J19">
      <f>H19*I19</f>
    </oc>
    <nc r="J19"/>
  </rcc>
  <rcc rId="219" sId="2">
    <oc r="J20">
      <f>J18+J19</f>
    </oc>
    <nc r="J20"/>
  </rcc>
  <rcc rId="220" sId="2">
    <oc r="J26">
      <f>J20</f>
    </oc>
    <nc r="J26">
      <f>E20</f>
    </nc>
  </rcc>
  <rcc rId="221" sId="2">
    <oc r="B84">
      <f>J20</f>
    </oc>
    <nc r="B84">
      <f>E20</f>
    </nc>
  </rcc>
  <rcc rId="222" sId="3">
    <oc r="G17" t="inlineStr">
      <is>
        <t>Number of sites</t>
      </is>
    </oc>
    <nc r="G17"/>
  </rcc>
  <rcc rId="223" sId="3">
    <oc r="G18">
      <v>1</v>
    </oc>
    <nc r="G18"/>
  </rcc>
  <rcc rId="224" sId="3">
    <oc r="G19">
      <v>1</v>
    </oc>
    <nc r="G19"/>
  </rcc>
  <rcc rId="225" sId="3">
    <oc r="H19">
      <f>E19*G19</f>
    </oc>
    <nc r="H19"/>
  </rcc>
  <rcc rId="226" sId="3">
    <oc r="H18">
      <f>E18*G18</f>
    </oc>
    <nc r="H18"/>
  </rcc>
  <rcc rId="227" sId="3">
    <oc r="H17" t="inlineStr">
      <is>
        <t>Staff cost per 1 site</t>
      </is>
    </oc>
    <nc r="H17"/>
  </rcc>
  <rcc rId="228" sId="3">
    <oc r="I17" t="inlineStr">
      <is>
        <t xml:space="preserve">Frequency of activity =1 </t>
      </is>
    </oc>
    <nc r="I17"/>
  </rcc>
  <rcc rId="229" sId="3">
    <oc r="I18">
      <v>1</v>
    </oc>
    <nc r="I18"/>
  </rcc>
  <rcc rId="230" sId="3">
    <oc r="I19">
      <v>1</v>
    </oc>
    <nc r="I19"/>
  </rcc>
  <rcc rId="231" sId="3">
    <oc r="J19">
      <f>H19*I19</f>
    </oc>
    <nc r="J19"/>
  </rcc>
  <rcc rId="232" sId="3">
    <oc r="J17" t="inlineStr">
      <is>
        <t xml:space="preserve">Total costs = total staff costs x frequenct of acitivty </t>
      </is>
    </oc>
    <nc r="J17"/>
  </rcc>
  <rcc rId="233" sId="3">
    <oc r="J18">
      <f>H18*I18</f>
    </oc>
    <nc r="J18"/>
  </rcc>
  <rcc rId="234" sId="3">
    <oc r="J20">
      <f>J18+J19</f>
    </oc>
    <nc r="J20"/>
  </rcc>
  <rcc rId="235" sId="3">
    <oc r="J26">
      <f>J20</f>
    </oc>
    <nc r="J26">
      <f>E20</f>
    </nc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" sId="3">
    <oc r="B85">
      <f>J20</f>
    </oc>
    <nc r="B85">
      <f>E20</f>
    </nc>
  </rcc>
  <rcc rId="237" sId="4">
    <oc r="G16" t="inlineStr">
      <is>
        <t>Number of sites</t>
      </is>
    </oc>
    <nc r="G16"/>
  </rcc>
  <rcc rId="238" sId="4">
    <oc r="G17">
      <v>1</v>
    </oc>
    <nc r="G17"/>
  </rcc>
  <rcc rId="239" sId="4">
    <oc r="G18">
      <v>1</v>
    </oc>
    <nc r="G18"/>
  </rcc>
  <rcc rId="240" sId="4">
    <oc r="H18">
      <f>E18*G18</f>
    </oc>
    <nc r="H18"/>
  </rcc>
  <rcc rId="241" sId="4">
    <oc r="H16" t="inlineStr">
      <is>
        <t>Staff cost per 1 site</t>
      </is>
    </oc>
    <nc r="H16"/>
  </rcc>
  <rcc rId="242" sId="4">
    <oc r="H17">
      <f>E17*G17</f>
    </oc>
    <nc r="H17"/>
  </rcc>
  <rcc rId="243" sId="4">
    <oc r="I16" t="inlineStr">
      <is>
        <t xml:space="preserve">Frequency of activity =1 </t>
      </is>
    </oc>
    <nc r="I16"/>
  </rcc>
  <rcc rId="244" sId="4">
    <oc r="I18">
      <v>1</v>
    </oc>
    <nc r="I18"/>
  </rcc>
  <rcc rId="245" sId="4">
    <oc r="I17">
      <v>1</v>
    </oc>
    <nc r="I17"/>
  </rcc>
  <rcc rId="246" sId="4">
    <oc r="J17">
      <f>H17*I17</f>
    </oc>
    <nc r="J17"/>
  </rcc>
  <rcc rId="247" sId="4">
    <oc r="J16" t="inlineStr">
      <is>
        <t xml:space="preserve">Total costs = total staff costs x frequenct of acitivty </t>
      </is>
    </oc>
    <nc r="J16"/>
  </rcc>
  <rcc rId="248" sId="4">
    <oc r="J18">
      <f>H18*I18</f>
    </oc>
    <nc r="J18"/>
  </rcc>
  <rcc rId="249" sId="4">
    <oc r="J19">
      <f>J17+J18</f>
    </oc>
    <nc r="J19"/>
  </rcc>
  <rcc rId="250" sId="4">
    <oc r="J25">
      <f>J19</f>
    </oc>
    <nc r="J25">
      <f>E19</f>
    </nc>
  </rcc>
  <rcc rId="251" sId="4">
    <oc r="B82">
      <f>J19</f>
    </oc>
    <nc r="B82">
      <f>E19</f>
    </nc>
  </rcc>
  <rcc rId="252" sId="5">
    <oc r="G16" t="inlineStr">
      <is>
        <t>Number of sites</t>
      </is>
    </oc>
    <nc r="G16"/>
  </rcc>
  <rcc rId="253" sId="5">
    <oc r="G17">
      <v>5</v>
    </oc>
    <nc r="G17"/>
  </rcc>
  <rcc rId="254" sId="5">
    <oc r="G18">
      <v>5</v>
    </oc>
    <nc r="G18"/>
  </rcc>
  <rcc rId="255" sId="5">
    <oc r="H18">
      <f>E18*G18</f>
    </oc>
    <nc r="H18"/>
  </rcc>
  <rcc rId="256" sId="5">
    <oc r="H17">
      <f>E17*G17</f>
    </oc>
    <nc r="H17"/>
  </rcc>
  <rcc rId="257" sId="5">
    <oc r="H16" t="inlineStr">
      <is>
        <t>Staff cost per 5 sites</t>
      </is>
    </oc>
    <nc r="H16"/>
  </rcc>
  <rcc rId="258" sId="5">
    <oc r="I16" t="inlineStr">
      <is>
        <t xml:space="preserve">Frequency of activity =1 </t>
      </is>
    </oc>
    <nc r="I16"/>
  </rcc>
  <rcc rId="259" sId="5">
    <oc r="I17">
      <v>1</v>
    </oc>
    <nc r="I17"/>
  </rcc>
  <rcc rId="260" sId="5">
    <oc r="I18">
      <v>1</v>
    </oc>
    <nc r="I18"/>
  </rcc>
  <rcc rId="261" sId="5">
    <oc r="J17">
      <f>H17*I17</f>
    </oc>
    <nc r="J17"/>
  </rcc>
  <rcc rId="262" sId="5">
    <oc r="J16" t="inlineStr">
      <is>
        <t xml:space="preserve">Total costs = total staff costs x frequenct of acitivty </t>
      </is>
    </oc>
    <nc r="J16"/>
  </rcc>
  <rcc rId="263" sId="5">
    <oc r="J18">
      <f>H18*I18</f>
    </oc>
    <nc r="J18"/>
  </rcc>
  <rcc rId="264" sId="5">
    <oc r="J19">
      <f>J17+J18</f>
    </oc>
    <nc r="J19"/>
  </rcc>
  <rcc rId="265" sId="5">
    <oc r="J25">
      <f>J19</f>
    </oc>
    <nc r="J25">
      <f>E19</f>
    </nc>
  </rcc>
  <rcc rId="266" sId="5">
    <oc r="B81">
      <f>J19</f>
    </oc>
    <nc r="B81">
      <f>E19</f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>
    <oc r="C12">
      <v>1</v>
    </oc>
    <nc r="C12">
      <v>2</v>
    </nc>
  </rcc>
  <rcc rId="7" sId="1">
    <oc r="C13">
      <v>7</v>
    </oc>
    <nc r="C13">
      <v>8</v>
    </nc>
  </rcc>
  <rcc rId="8" sId="1">
    <oc r="C29">
      <v>7</v>
    </oc>
    <nc r="C29">
      <v>8</v>
    </nc>
  </rcc>
  <rcc rId="9" sId="1">
    <oc r="C30">
      <v>2.1</v>
    </oc>
    <nc r="C30">
      <v>2.4</v>
    </nc>
  </rcc>
  <rcc rId="10" sId="1" odxf="1" dxf="1">
    <oc r="A23" t="inlineStr">
      <is>
        <t>Assume this activity is carried for each participant for each trial visit (3)</t>
      </is>
    </oc>
    <nc r="A23" t="inlineStr">
      <is>
        <t xml:space="preserve">Time spent trying to contact participant - average of 2 calls - minute per failed attempt - 2 minutes per participant </t>
      </is>
    </nc>
    <ndxf>
      <font>
        <b/>
        <sz val="11"/>
        <color theme="1"/>
        <name val="Calibri"/>
        <scheme val="minor"/>
      </font>
    </ndxf>
  </rcc>
  <rcc rId="11" sId="1">
    <oc r="B23" t="inlineStr">
      <is>
        <t>Preparation prior to visit (courier for bloods, paper work etc) 45 mins/0.75hrs per participant</t>
      </is>
    </oc>
    <nc r="B23" t="inlineStr">
      <is>
        <t xml:space="preserve">Failed call attempts per participant (2 minutes/0.033hours for 2 failed calls) </t>
      </is>
    </nc>
  </rcc>
  <rcc rId="12" sId="1">
    <oc r="C23">
      <v>0.75</v>
    </oc>
    <nc r="C23">
      <v>3.3000000000000002E-2</v>
    </nc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24DFD9B-B479-46F5-99ED-7B7DE09933FE}" action="delete"/>
  <rcv guid="{C24DFD9B-B479-46F5-99ED-7B7DE09933FE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24DFD9B-B479-46F5-99ED-7B7DE09933FE}" action="delete"/>
  <rcv guid="{C24DFD9B-B479-46F5-99ED-7B7DE09933FE}" action="add"/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31" start="0" length="2147483647">
    <dxf>
      <font>
        <b/>
      </font>
    </dxf>
  </rfmt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M32" start="0" length="2147483647">
    <dxf>
      <font>
        <b/>
      </font>
    </dxf>
  </rfmt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7" sId="5">
    <oc r="D66" t="inlineStr">
      <is>
        <t xml:space="preserve">Average Hourly Rate (Netherlands) </t>
      </is>
    </oc>
    <nc r="D66" t="inlineStr">
      <is>
        <t xml:space="preserve">Average Hourly Rate (USA) </t>
      </is>
    </nc>
  </rcc>
  <rcv guid="{C24DFD9B-B479-46F5-99ED-7B7DE09933FE}" action="delete"/>
  <rcv guid="{C24DFD9B-B479-46F5-99ED-7B7DE09933FE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8" sId="5" odxf="1" dxf="1">
    <nc r="D71" t="inlineStr">
      <is>
        <t xml:space="preserve">Average Hourly Rate (USA) </t>
      </is>
    </nc>
    <odxf>
      <font>
        <b val="0"/>
        <color auto="1"/>
      </font>
      <border outline="0">
        <top style="thin">
          <color indexed="64"/>
        </top>
      </border>
    </odxf>
    <ndxf>
      <font>
        <b/>
        <color auto="1"/>
      </font>
      <border outline="0">
        <top/>
      </border>
    </ndxf>
  </rcc>
  <rcc rId="269" sId="4">
    <nc r="D66" t="inlineStr">
      <is>
        <t>Hourly rate (United Kingdom)</t>
      </is>
    </nc>
  </rcc>
  <rcc rId="270" sId="4" odxf="1" dxf="1">
    <nc r="D72" t="inlineStr">
      <is>
        <t>Hourly rate (United Kingdom)</t>
      </is>
    </nc>
    <odxf>
      <font>
        <b val="0"/>
        <sz val="11"/>
        <color theme="1"/>
        <name val="Calibri"/>
        <scheme val="minor"/>
      </font>
      <border outline="0">
        <top style="thin">
          <color indexed="64"/>
        </top>
      </border>
    </odxf>
    <ndxf>
      <font>
        <b/>
        <sz val="11"/>
        <color theme="1"/>
        <name val="Calibri"/>
        <scheme val="minor"/>
      </font>
      <border outline="0">
        <top/>
      </border>
    </ndxf>
  </rcc>
  <rcc rId="271" sId="3" odxf="1" dxf="1">
    <nc r="D75" t="inlineStr">
      <is>
        <t xml:space="preserve">Average Hourly Rate (Netherlands) </t>
      </is>
    </nc>
    <odxf>
      <font>
        <b val="0"/>
        <color auto="1"/>
      </font>
      <border outline="0">
        <top style="thin">
          <color indexed="64"/>
        </top>
      </border>
    </odxf>
    <ndxf>
      <font>
        <b/>
        <color auto="1"/>
      </font>
      <border outline="0">
        <top/>
      </border>
    </ndxf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" sId="3">
    <oc r="A1" t="inlineStr">
      <is>
        <t xml:space="preserve">MAMI trial - 2 year trial </t>
      </is>
    </oc>
    <nc r="A1" t="inlineStr">
      <is>
        <t xml:space="preserve">MAMI trial - </t>
      </is>
    </nc>
  </rcc>
  <rcc rId="273" sId="2">
    <oc r="A4" t="inlineStr">
      <is>
        <t xml:space="preserve">1 year trial </t>
      </is>
    </oc>
    <nc r="A4" t="inlineStr">
      <is>
        <t>1 year follow up</t>
      </is>
    </nc>
  </rcc>
  <rcc rId="274" sId="1">
    <oc r="A4" t="inlineStr">
      <is>
        <t xml:space="preserve">1 year trial </t>
      </is>
    </oc>
    <nc r="A4" t="inlineStr">
      <is>
        <t>1 year follow up</t>
      </is>
    </nc>
  </rcc>
  <rcc rId="275" sId="4">
    <oc r="A3" t="inlineStr">
      <is>
        <t xml:space="preserve">1 year trial </t>
      </is>
    </oc>
    <nc r="A3" t="inlineStr">
      <is>
        <t>1 year follow up</t>
      </is>
    </nc>
  </rcc>
  <rcc rId="276" sId="5">
    <oc r="A4" t="inlineStr">
      <is>
        <t xml:space="preserve">2 years - 9 trial visits </t>
      </is>
    </oc>
    <nc r="A4" t="inlineStr">
      <is>
        <t xml:space="preserve">2 year follow up - 9 trial visits 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m rId="13" sheetId="1" source="K28" destination="L28" sourceSheetId="1">
    <rfmt sheetId="1" sqref="L28" start="0" length="0">
      <dxf>
        <font>
          <b/>
          <sz val="11"/>
          <color theme="1"/>
          <name val="Calibri"/>
          <scheme val="minor"/>
        </font>
        <alignment vertical="top" wrapText="1" readingOrder="0"/>
      </dxf>
    </rfmt>
  </rm>
  <rm rId="14" sheetId="1" source="K29" destination="L29" sourceSheetId="1">
    <rfmt sheetId="1" sqref="L29" start="0" length="0">
      <dxf>
        <alignment horizontal="right" vertical="top" readingOrder="0"/>
      </dxf>
    </rfmt>
  </rm>
  <rm rId="15" sheetId="1" source="K30" destination="L30" sourceSheetId="1">
    <rfmt sheetId="1" sqref="L30" start="0" length="0">
      <dxf>
        <alignment horizontal="right" vertical="top" readingOrder="0"/>
      </dxf>
    </rfmt>
  </rm>
  <rm rId="16" sheetId="1" source="K31" destination="L31" sourceSheetId="1">
    <rfmt sheetId="1" sqref="L31" start="0" length="0">
      <dxf>
        <border outline="0">
          <bottom style="thin">
            <color indexed="64"/>
          </bottom>
        </border>
      </dxf>
    </rfmt>
  </rm>
  <rm rId="17" sheetId="1" source="J28" destination="K28" sourceSheetId="1">
    <rfmt sheetId="1" sqref="K28" start="0" length="0">
      <dxf>
        <alignment vertical="top" wrapText="1" readingOrder="0"/>
      </dxf>
    </rfmt>
  </rm>
  <rcc rId="18" sId="1">
    <oc r="J29">
      <v>1</v>
    </oc>
    <nc r="J29"/>
  </rcc>
  <rcc rId="19" sId="1">
    <oc r="J30">
      <v>1</v>
    </oc>
    <nc r="J30"/>
  </rcc>
  <rm rId="20" sheetId="1" source="I28" destination="J28" sourceSheetId="1"/>
  <rm rId="21" sheetId="1" source="I29" destination="J29" sourceSheetId="1">
    <undo index="4" exp="ref" v="1" dr="J29" r="L29" sId="1"/>
  </rm>
  <rm rId="22" sheetId="1" source="I30" destination="J30" sourceSheetId="1">
    <undo index="4" exp="ref" v="1" dr="J30" r="L30" sId="1"/>
  </rm>
  <rm rId="23" sheetId="1" source="H28" destination="I28" sourceSheetId="1">
    <rfmt sheetId="1" sqref="I28" start="0" length="0">
      <dxf>
        <alignment vertical="top" wrapText="1" readingOrder="0"/>
      </dxf>
    </rfmt>
  </rm>
  <rm rId="24" sheetId="1" source="H29" destination="I29" sourceSheetId="1">
    <rfmt sheetId="1" sqref="I29" start="0" length="0">
      <dxf>
        <alignment vertical="top" wrapText="1" readingOrder="0"/>
      </dxf>
    </rfmt>
  </rm>
  <rm rId="25" sheetId="1" source="H30" destination="I30" sourceSheetId="1">
    <rfmt sheetId="1" sqref="I30" start="0" length="0">
      <dxf>
        <alignment vertical="top" wrapText="1" readingOrder="0"/>
      </dxf>
    </rfmt>
  </rm>
  <rcc rId="26" sId="1">
    <oc r="G28" t="inlineStr">
      <is>
        <t xml:space="preserve">Stamp costs </t>
      </is>
    </oc>
    <nc r="G28" t="inlineStr">
      <is>
        <t>Stamp costs (sending out)</t>
      </is>
    </nc>
  </rcc>
  <rcc rId="27" sId="1">
    <nc r="H28" t="inlineStr">
      <is>
        <t>Stamp cost (return pre-paid)</t>
      </is>
    </nc>
  </rcc>
  <rcc rId="28" sId="1" odxf="1" dxf="1" numFmtId="34">
    <nc r="H29">
      <v>1.1000000000000001</v>
    </nc>
    <odxf>
      <numFmt numFmtId="0" formatCode="General"/>
    </odxf>
    <ndxf>
      <numFmt numFmtId="165" formatCode="_-[$€-1809]* #,##0.00_-;\-[$€-1809]* #,##0.00_-;_-[$€-1809]* &quot;-&quot;??_-;_-@_-"/>
    </ndxf>
  </rcc>
  <rcc rId="29" sId="1" odxf="1" dxf="1" numFmtId="34">
    <nc r="H30">
      <v>1.1000000000000001</v>
    </nc>
    <odxf>
      <numFmt numFmtId="0" formatCode="General"/>
    </odxf>
    <ndxf>
      <numFmt numFmtId="165" formatCode="_-[$€-1809]* #,##0.00_-;\-[$€-1809]* #,##0.00_-;_-[$€-1809]* &quot;-&quot;??_-;_-@_-"/>
    </ndxf>
  </rcc>
  <rfmt sheetId="1" sqref="H28" start="0" length="2147483647">
    <dxf>
      <font>
        <b/>
      </font>
    </dxf>
  </rfmt>
  <rcc rId="30" sId="1">
    <oc r="I28" t="inlineStr">
      <is>
        <t>Number of participants</t>
      </is>
    </oc>
    <nc r="I28" t="inlineStr">
      <is>
        <t>Total stamp costs</t>
      </is>
    </nc>
  </rcc>
  <rcc rId="31" sId="1" odxf="1" dxf="1">
    <oc r="I29">
      <v>500</v>
    </oc>
    <nc r="I29">
      <f>G29+H29</f>
    </nc>
    <ndxf>
      <numFmt numFmtId="165" formatCode="_-[$€-1809]* #,##0.00_-;\-[$€-1809]* #,##0.00_-;_-[$€-1809]* &quot;-&quot;??_-;_-@_-"/>
    </ndxf>
  </rcc>
  <rcc rId="32" sId="1">
    <oc r="J28" t="inlineStr">
      <is>
        <t>Total postage cost</t>
      </is>
    </oc>
    <nc r="J28" t="inlineStr">
      <is>
        <t xml:space="preserve">Number of participants </t>
      </is>
    </nc>
  </rcc>
  <rcc rId="33" sId="1" numFmtId="34">
    <oc r="J29">
      <f>(G29*I29)</f>
    </oc>
    <nc r="J29">
      <v>500</v>
    </nc>
  </rcc>
  <rcc rId="34" sId="1" numFmtId="34">
    <oc r="J30">
      <f>(G30*I30)</f>
    </oc>
    <nc r="J30">
      <v>150</v>
    </nc>
  </rcc>
  <rfmt sheetId="1" sqref="J29">
    <dxf>
      <numFmt numFmtId="34" formatCode="_-&quot;€&quot;* #,##0.00_-;\-&quot;€&quot;* #,##0.00_-;_-&quot;€&quot;* &quot;-&quot;??_-;_-@_-"/>
    </dxf>
  </rfmt>
  <rfmt sheetId="1" sqref="J29">
    <dxf>
      <numFmt numFmtId="0" formatCode="General"/>
    </dxf>
  </rfmt>
  <rfmt sheetId="1" sqref="J30">
    <dxf>
      <numFmt numFmtId="0" formatCode="General"/>
    </dxf>
  </rfmt>
  <rcc rId="35" sId="1" odxf="1" dxf="1">
    <oc r="I30">
      <v>150</v>
    </oc>
    <nc r="I30">
      <f>G30+H30</f>
    </nc>
    <ndxf>
      <numFmt numFmtId="165" formatCode="_-[$€-1809]* #,##0.00_-;\-[$€-1809]* #,##0.00_-;_-[$€-1809]* &quot;-&quot;??_-;_-@_-"/>
    </ndxf>
  </rcc>
  <rm rId="36" sheetId="1" source="L28" destination="M28" sourceSheetId="1">
    <rfmt sheetId="1" sqref="M28" start="0" length="0">
      <dxf>
        <alignment horizontal="center" vertical="top" wrapText="1" readingOrder="0"/>
      </dxf>
    </rfmt>
  </rm>
  <rcc rId="37" sId="1">
    <oc r="L31">
      <f>SUM(K29:K30)</f>
    </oc>
    <nc r="L31"/>
  </rcc>
  <rcc rId="38" sId="1">
    <nc r="L28" t="inlineStr">
      <is>
        <t>Frequency of activity</t>
      </is>
    </nc>
  </rcc>
  <rfmt sheetId="1" sqref="L2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</rfmt>
  <rcc rId="39" sId="1" numFmtId="34">
    <oc r="L29">
      <f>(J29+E29)*#REF!</f>
    </oc>
    <nc r="L29">
      <v>1</v>
    </nc>
  </rcc>
  <rcc rId="40" sId="1" numFmtId="34">
    <oc r="L30">
      <f>(J30+E30)*#REF!</f>
    </oc>
    <nc r="L30">
      <v>1</v>
    </nc>
  </rcc>
  <rfmt sheetId="1" sqref="L29:L30">
    <dxf>
      <numFmt numFmtId="0" formatCode="General"/>
    </dxf>
  </rfmt>
  <rcc rId="41" sId="1">
    <oc r="K28" t="inlineStr">
      <is>
        <t xml:space="preserve">Frequency of activity </t>
      </is>
    </oc>
    <nc r="K28" t="inlineStr">
      <is>
        <t xml:space="preserve">Total postage costs </t>
      </is>
    </nc>
  </rcc>
  <rcc rId="42" sId="1" odxf="1" dxf="1">
    <nc r="K29">
      <f>I29*J29</f>
    </nc>
    <ndxf>
      <numFmt numFmtId="165" formatCode="_-[$€-1809]* #,##0.00_-;\-[$€-1809]* #,##0.00_-;_-[$€-1809]* &quot;-&quot;??_-;_-@_-"/>
    </ndxf>
  </rcc>
  <rcc rId="43" sId="1" odxf="1" dxf="1">
    <nc r="K30">
      <f>I30*J30</f>
    </nc>
    <ndxf>
      <numFmt numFmtId="165" formatCode="_-[$€-1809]* #,##0.00_-;\-[$€-1809]* #,##0.00_-;_-[$€-1809]* &quot;-&quot;??_-;_-@_-"/>
    </ndxf>
  </rcc>
  <rcc rId="44" sId="1">
    <nc r="M29">
      <f>(E29+K29)*L29</f>
    </nc>
  </rcc>
  <rfmt sheetId="1" sqref="M29">
    <dxf>
      <numFmt numFmtId="165" formatCode="_-[$€-1809]* #,##0.00_-;\-[$€-1809]* #,##0.00_-;_-[$€-1809]* &quot;-&quot;??_-;_-@_-"/>
    </dxf>
  </rfmt>
  <rcc rId="45" sId="1">
    <nc r="M30">
      <f>(E30+K30)*L30</f>
    </nc>
  </rcc>
  <rfmt sheetId="1" sqref="M30">
    <dxf>
      <numFmt numFmtId="165" formatCode="_-[$€-1809]* #,##0.00_-;\-[$€-1809]* #,##0.00_-;_-[$€-1809]* &quot;-&quot;??_-;_-@_-"/>
    </dxf>
  </rfmt>
  <rcc rId="46" sId="1" odxf="1" dxf="1">
    <nc r="M31">
      <f>M29+M30</f>
    </nc>
    <odxf>
      <numFmt numFmtId="0" formatCode="General"/>
    </odxf>
    <ndxf>
      <numFmt numFmtId="165" formatCode="_-[$€-1809]* #,##0.00_-;\-[$€-1809]* #,##0.00_-;_-[$€-1809]* &quot;-&quot;??_-;_-@_-"/>
    </ndxf>
  </rcc>
  <rcv guid="{C24DFD9B-B479-46F5-99ED-7B7DE09933FE}" action="delete"/>
  <rcv guid="{C24DFD9B-B479-46F5-99ED-7B7DE09933FE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" sId="1">
    <oc r="B84">
      <f>L31</f>
    </oc>
    <nc r="B84">
      <f>M31</f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8" sId="2">
    <oc r="C12">
      <v>1</v>
    </oc>
    <nc r="C12">
      <v>2</v>
    </nc>
  </rcc>
  <rcc rId="49" sId="2">
    <oc r="C13">
      <v>7</v>
    </oc>
    <nc r="C13">
      <v>8</v>
    </nc>
  </rcc>
  <rrc rId="50" sId="2" ref="A24:XFD24" action="insertRow"/>
  <rcc rId="51" sId="2">
    <oc r="B23" t="inlineStr">
      <is>
        <t>Research Nurse directly contacts patient - 5 mins/0.08hrs per participant</t>
      </is>
    </oc>
    <nc r="B23" t="inlineStr">
      <is>
        <t>Trial Manager directly contacts patient - 5 mins/0.08hrs per participant</t>
      </is>
    </nc>
  </rcc>
  <rcc rId="52" sId="2" odxf="1" dxf="1">
    <nc r="A24" t="inlineStr">
      <is>
        <t xml:space="preserve">Time spent trying to contact participant - average of 2 calls - minute per failed attempt - 2 minutes per participant </t>
      </is>
    </nc>
    <odxf>
      <font>
        <b val="0"/>
        <sz val="11"/>
        <color theme="1"/>
        <name val="Calibri"/>
        <scheme val="minor"/>
      </font>
      <alignment vertical="bottom" wrapText="0" readingOrder="0"/>
    </odxf>
    <ndxf>
      <font>
        <b/>
        <sz val="11"/>
        <color theme="1"/>
        <name val="Calibri"/>
        <scheme val="minor"/>
      </font>
      <alignment vertical="top" wrapText="1" readingOrder="0"/>
    </ndxf>
  </rcc>
  <rcc rId="53" sId="2">
    <nc r="B24" t="inlineStr">
      <is>
        <t xml:space="preserve">Failed call attempts per participant (2 minutes/0.033hours for 2 failed calls) </t>
      </is>
    </nc>
  </rcc>
  <rcc rId="54" sId="2">
    <nc r="C24">
      <v>3.3000000000000002E-2</v>
    </nc>
  </rcc>
  <rcc rId="55" sId="2" numFmtId="34">
    <nc r="D24">
      <v>30.4</v>
    </nc>
  </rcc>
  <rcc rId="56" sId="2">
    <nc r="E24">
      <f>C24*D24</f>
    </nc>
  </rcc>
  <rcc rId="57" sId="2">
    <nc r="G24">
      <v>500</v>
    </nc>
  </rcc>
  <rcc rId="58" sId="2">
    <nc r="H24">
      <f>E24*G24</f>
    </nc>
  </rcc>
  <rcc rId="59" sId="2">
    <nc r="I24">
      <v>3</v>
    </nc>
  </rcc>
  <rcc rId="60" sId="2">
    <nc r="J24">
      <f>H24*I24</f>
    </nc>
  </rcc>
  <rcc rId="61" sId="2">
    <oc r="J25">
      <f>J23</f>
    </oc>
    <nc r="J25">
      <f>J23+J24</f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" sId="2">
    <oc r="C30">
      <v>7</v>
    </oc>
    <nc r="C30">
      <v>8</v>
    </nc>
  </rcc>
  <rcc rId="63" sId="2">
    <oc r="C31">
      <v>2.1</v>
    </oc>
    <nc r="C31">
      <v>2.4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" sId="2">
    <oc r="G29" t="inlineStr">
      <is>
        <t xml:space="preserve">Stamp costs </t>
      </is>
    </oc>
    <nc r="G29" t="inlineStr">
      <is>
        <t>Stamp costs (sending out)</t>
      </is>
    </nc>
  </rcc>
  <rcc rId="65" sId="2">
    <oc r="H29" t="inlineStr">
      <is>
        <t xml:space="preserve">Number of particpants </t>
      </is>
    </oc>
    <nc r="H29" t="inlineStr">
      <is>
        <t>stamp cost (returning pre-paid)</t>
      </is>
    </nc>
  </rcc>
  <rcc rId="66" sId="2" odxf="1" dxf="1" numFmtId="34">
    <oc r="H30">
      <v>500</v>
    </oc>
    <nc r="H30">
      <v>0.66</v>
    </nc>
    <ndxf>
      <numFmt numFmtId="164" formatCode="_-[$£-809]* #,##0.00_-;\-[$£-809]* #,##0.00_-;_-[$£-809]* &quot;-&quot;??_-;_-@_-"/>
      <alignment vertical="top" wrapText="1" readingOrder="0"/>
    </ndxf>
  </rcc>
  <rcc rId="67" sId="2" odxf="1" dxf="1" numFmtId="34">
    <oc r="H31">
      <v>150</v>
    </oc>
    <nc r="H31">
      <v>0.66</v>
    </nc>
    <ndxf>
      <numFmt numFmtId="164" formatCode="_-[$£-809]* #,##0.00_-;\-[$£-809]* #,##0.00_-;_-[$£-809]* &quot;-&quot;??_-;_-@_-"/>
      <alignment vertical="top" wrapText="1" readingOrder="0"/>
    </ndxf>
  </rcc>
  <rcc rId="68" sId="2">
    <oc r="I29" t="inlineStr">
      <is>
        <t xml:space="preserve">Postage costs </t>
      </is>
    </oc>
    <nc r="I29" t="inlineStr">
      <is>
        <t>total stamp cost</t>
      </is>
    </nc>
  </rcc>
  <rcc rId="69" sId="2">
    <oc r="I30">
      <f>(G30*H30)</f>
    </oc>
    <nc r="I30">
      <f>G30+H30</f>
    </nc>
  </rcc>
  <rcc rId="70" sId="2">
    <oc r="I31">
      <f>(G31*H31)</f>
    </oc>
    <nc r="I31">
      <f>G31+H31</f>
    </nc>
  </rcc>
  <rcc rId="71" sId="2">
    <nc r="J29" t="inlineStr">
      <is>
        <t xml:space="preserve">number of participants </t>
      </is>
    </nc>
  </rcc>
  <rfmt sheetId="2" sqref="J2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</rfmt>
  <rcc rId="72" sId="2" numFmtId="34">
    <nc r="J30">
      <v>500</v>
    </nc>
  </rcc>
  <rfmt sheetId="2" sqref="J30">
    <dxf>
      <numFmt numFmtId="165" formatCode="_-[$€-1809]* #,##0.00_-;\-[$€-1809]* #,##0.00_-;_-[$€-1809]* &quot;-&quot;??_-;_-@_-"/>
    </dxf>
  </rfmt>
  <rfmt sheetId="2" sqref="J30">
    <dxf>
      <numFmt numFmtId="0" formatCode="General"/>
    </dxf>
  </rfmt>
  <rcc rId="73" sId="2" numFmtId="34">
    <nc r="J31">
      <v>150</v>
    </nc>
  </rcc>
  <rfmt sheetId="2" sqref="J31">
    <dxf>
      <numFmt numFmtId="0" formatCode="General"/>
    </dxf>
  </rfmt>
  <rcc rId="74" sId="2">
    <oc r="K29" t="inlineStr">
      <is>
        <t xml:space="preserve">Frequency of activity </t>
      </is>
    </oc>
    <nc r="K29" t="inlineStr">
      <is>
        <t xml:space="preserve">Total postage costs </t>
      </is>
    </nc>
  </rcc>
  <rcc rId="75" sId="2" odxf="1" dxf="1" numFmtId="34">
    <oc r="K30">
      <v>1</v>
    </oc>
    <nc r="K30">
      <f>I30*J30</f>
    </nc>
    <odxf>
      <numFmt numFmtId="0" formatCode="General"/>
    </odxf>
    <ndxf>
      <numFmt numFmtId="164" formatCode="_-[$£-809]* #,##0.00_-;\-[$£-809]* #,##0.00_-;_-[$£-809]* &quot;-&quot;??_-;_-@_-"/>
    </ndxf>
  </rcc>
  <rcc rId="76" sId="2" odxf="1" dxf="1" numFmtId="34">
    <oc r="K31">
      <v>1</v>
    </oc>
    <nc r="K31">
      <f>I31*J31</f>
    </nc>
    <odxf>
      <numFmt numFmtId="0" formatCode="General"/>
    </odxf>
    <ndxf>
      <numFmt numFmtId="164" formatCode="_-[$£-809]* #,##0.00_-;\-[$£-809]* #,##0.00_-;_-[$£-809]* &quot;-&quot;??_-;_-@_-"/>
    </ndxf>
  </rcc>
  <rcc rId="77" sId="2">
    <oc r="L32">
      <f>SUM(L30:L31)</f>
    </oc>
    <nc r="L32"/>
  </rcc>
  <rcc rId="78" sId="2">
    <oc r="L29" t="inlineStr">
      <is>
        <t>Total costs = staff costs + postage costs</t>
      </is>
    </oc>
    <nc r="L29" t="inlineStr">
      <is>
        <t xml:space="preserve">frequency of activity </t>
      </is>
    </nc>
  </rcc>
  <rcc rId="79" sId="2" numFmtId="34">
    <oc r="L30">
      <f>(I30+E30)*K30</f>
    </oc>
    <nc r="L30">
      <v>1</v>
    </nc>
  </rcc>
  <rcc rId="80" sId="2" numFmtId="34">
    <oc r="L31">
      <f>(I31+E31)*K31</f>
    </oc>
    <nc r="L31">
      <v>1</v>
    </nc>
  </rcc>
  <rfmt sheetId="2" sqref="L30:L31">
    <dxf>
      <numFmt numFmtId="0" formatCode="General"/>
    </dxf>
  </rfmt>
  <rcc rId="81" sId="2">
    <nc r="M29" t="inlineStr">
      <is>
        <t>Total costs = staff cost plus postage cost x frequency of activity</t>
      </is>
    </nc>
  </rcc>
  <rcc rId="82" sId="2">
    <nc r="M30">
      <f>(E30+K30)*L30</f>
    </nc>
  </rcc>
  <rcc rId="83" sId="2">
    <nc r="M31">
      <f>(E31+K31)*L31</f>
    </nc>
  </rcc>
  <rcc rId="84" sId="2">
    <nc r="M32">
      <f>M30+M31</f>
    </nc>
  </rcc>
  <rfmt sheetId="2" sqref="M30:M32">
    <dxf>
      <numFmt numFmtId="164" formatCode="_-[$£-809]* #,##0.00_-;\-[$£-809]* #,##0.00_-;_-[$£-809]* &quot;-&quot;??_-;_-@_-"/>
    </dxf>
  </rfmt>
  <rfmt sheetId="2" sqref="M29" start="0" length="2147483647">
    <dxf>
      <font>
        <b/>
      </font>
    </dxf>
  </rfmt>
  <rcc rId="85" sId="2">
    <oc r="B86">
      <f>L32</f>
    </oc>
    <nc r="B86">
      <f>M32</f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" sId="3">
    <oc r="C12">
      <v>0.12</v>
    </oc>
    <nc r="C12">
      <v>0.24</v>
    </nc>
  </rcc>
  <rcc rId="87" sId="3">
    <oc r="C13">
      <v>0.84</v>
    </oc>
    <nc r="C13">
      <v>0.96</v>
    </nc>
  </rcc>
  <rcc rId="88" sId="3">
    <oc r="C24">
      <v>0.75</v>
    </oc>
    <nc r="C24">
      <v>3.3000000000000002E-2</v>
    </nc>
  </rcc>
  <rcc rId="89" sId="3" odxf="1" dxf="1">
    <oc r="A24" t="inlineStr">
      <is>
        <t>Assume this activity is carried for each participant for each trial visit (2 - prior to outpatient clinic and prior to birth visit)</t>
      </is>
    </oc>
    <nc r="A24" t="inlineStr">
      <is>
        <t xml:space="preserve">Time spent trying to contact participant - average of 2 calls - minute per failed attempt - 2 minutes per participant </t>
      </is>
    </nc>
    <ndxf>
      <font>
        <b/>
        <sz val="11"/>
        <color theme="1"/>
        <name val="Calibri"/>
        <scheme val="minor"/>
      </font>
    </ndxf>
  </rcc>
  <rcc rId="90" sId="3">
    <oc r="B24" t="inlineStr">
      <is>
        <t>Preparation prior to visit (courier for bloods, paper work etc) 45 mins/0.75hrs per participant</t>
      </is>
    </oc>
    <nc r="B24" t="inlineStr">
      <is>
        <t xml:space="preserve">Failed call attempts per participant (2 minutes/0.033hours for 2 failed calls) 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zoomScale="70" zoomScaleNormal="70" workbookViewId="0">
      <selection activeCell="A4" sqref="A4"/>
    </sheetView>
  </sheetViews>
  <sheetFormatPr defaultRowHeight="15" x14ac:dyDescent="0.25"/>
  <cols>
    <col min="1" max="1" width="46.42578125" style="5" customWidth="1"/>
    <col min="2" max="2" width="34.140625" style="5" customWidth="1"/>
    <col min="3" max="3" width="18.5703125" customWidth="1"/>
    <col min="4" max="4" width="17.85546875" style="7" customWidth="1"/>
    <col min="5" max="5" width="18.42578125" style="5" customWidth="1"/>
    <col min="6" max="6" width="16.85546875" style="5" customWidth="1"/>
    <col min="7" max="7" width="19.5703125" style="5" customWidth="1"/>
    <col min="8" max="8" width="20.7109375" style="5" customWidth="1"/>
    <col min="9" max="9" width="24.28515625" style="5" customWidth="1"/>
    <col min="10" max="10" width="25.7109375" customWidth="1"/>
    <col min="11" max="11" width="25.7109375" style="5" customWidth="1"/>
    <col min="12" max="12" width="20.7109375" customWidth="1"/>
    <col min="13" max="13" width="16.42578125" style="7" customWidth="1"/>
    <col min="14" max="17" width="38.5703125" style="5" customWidth="1"/>
    <col min="18" max="18" width="20.7109375" customWidth="1"/>
    <col min="19" max="19" width="18.42578125" customWidth="1"/>
  </cols>
  <sheetData>
    <row r="1" spans="1:19" x14ac:dyDescent="0.25">
      <c r="A1" s="4" t="s">
        <v>0</v>
      </c>
    </row>
    <row r="2" spans="1:19" x14ac:dyDescent="0.25">
      <c r="A2" s="5" t="s">
        <v>1</v>
      </c>
    </row>
    <row r="3" spans="1:19" x14ac:dyDescent="0.25">
      <c r="A3" s="5" t="s">
        <v>2</v>
      </c>
    </row>
    <row r="4" spans="1:19" x14ac:dyDescent="0.25">
      <c r="A4" s="5" t="s">
        <v>230</v>
      </c>
    </row>
    <row r="5" spans="1:19" x14ac:dyDescent="0.25">
      <c r="A5" s="5" t="s">
        <v>3</v>
      </c>
    </row>
    <row r="7" spans="1:19" s="9" customFormat="1" ht="60" customHeight="1" x14ac:dyDescent="0.25">
      <c r="A7" s="11" t="s">
        <v>4</v>
      </c>
      <c r="B7" s="11"/>
      <c r="D7" s="10"/>
      <c r="E7" s="10"/>
      <c r="F7" s="10"/>
      <c r="G7" s="11"/>
      <c r="H7" s="11"/>
      <c r="I7" s="11"/>
      <c r="J7" s="165"/>
      <c r="K7" s="165"/>
      <c r="L7" s="11"/>
      <c r="M7" s="10"/>
      <c r="N7" s="11"/>
      <c r="O7" s="11"/>
      <c r="P7" s="11"/>
      <c r="Q7" s="11"/>
    </row>
    <row r="8" spans="1:19" s="1" customFormat="1" ht="60" customHeight="1" x14ac:dyDescent="0.25">
      <c r="A8" s="4"/>
      <c r="B8" s="4"/>
      <c r="D8" s="6" t="s">
        <v>5</v>
      </c>
      <c r="E8" s="6"/>
      <c r="F8" s="75"/>
      <c r="G8" s="4"/>
      <c r="H8" s="4"/>
      <c r="I8" s="4"/>
      <c r="J8" s="6"/>
      <c r="K8" s="157" t="s">
        <v>197</v>
      </c>
      <c r="M8" s="6"/>
      <c r="N8" s="4"/>
      <c r="O8" s="4"/>
      <c r="P8" s="4"/>
      <c r="Q8" s="4"/>
    </row>
    <row r="9" spans="1:19" ht="45" x14ac:dyDescent="0.25">
      <c r="C9" s="1" t="s">
        <v>6</v>
      </c>
      <c r="D9" s="6" t="s">
        <v>7</v>
      </c>
      <c r="E9" s="4" t="s">
        <v>8</v>
      </c>
      <c r="F9" s="27"/>
      <c r="G9" s="4"/>
      <c r="J9" s="1"/>
      <c r="K9" s="25"/>
      <c r="L9" s="1" t="s">
        <v>8</v>
      </c>
      <c r="M9" s="42" t="s">
        <v>195</v>
      </c>
      <c r="N9" s="4"/>
      <c r="O9" s="4" t="s">
        <v>10</v>
      </c>
      <c r="P9" s="4" t="s">
        <v>196</v>
      </c>
    </row>
    <row r="10" spans="1:19" x14ac:dyDescent="0.25">
      <c r="A10" s="4" t="s">
        <v>11</v>
      </c>
      <c r="B10" s="5" t="s">
        <v>12</v>
      </c>
      <c r="C10">
        <v>5</v>
      </c>
      <c r="D10" s="21">
        <v>54</v>
      </c>
      <c r="E10" s="36">
        <f>C10*D10</f>
        <v>270</v>
      </c>
      <c r="F10" s="27"/>
      <c r="K10" s="60"/>
      <c r="L10" s="34">
        <f>(E10+E12)</f>
        <v>320</v>
      </c>
      <c r="M10" s="29">
        <f>J12</f>
        <v>151.78</v>
      </c>
      <c r="N10" s="31"/>
      <c r="O10" s="5">
        <v>2</v>
      </c>
      <c r="P10" s="31">
        <f>(L10*O10)+M10</f>
        <v>791.78</v>
      </c>
    </row>
    <row r="11" spans="1:19" ht="30" x14ac:dyDescent="0.25">
      <c r="A11" s="4"/>
      <c r="D11" s="59" t="s">
        <v>13</v>
      </c>
      <c r="E11" s="36"/>
      <c r="F11" s="27"/>
      <c r="G11" s="4" t="s">
        <v>14</v>
      </c>
      <c r="H11" s="4" t="s">
        <v>163</v>
      </c>
      <c r="I11" s="4"/>
      <c r="J11" s="4" t="s">
        <v>16</v>
      </c>
      <c r="K11" s="60"/>
      <c r="L11" s="3"/>
    </row>
    <row r="12" spans="1:19" ht="30" x14ac:dyDescent="0.25">
      <c r="B12" s="5" t="s">
        <v>17</v>
      </c>
      <c r="C12">
        <v>2</v>
      </c>
      <c r="D12" s="21">
        <v>25</v>
      </c>
      <c r="E12" s="36">
        <f>C12*D12</f>
        <v>50</v>
      </c>
      <c r="F12" s="27"/>
      <c r="G12" s="36">
        <v>151.78</v>
      </c>
      <c r="H12" s="5">
        <v>1</v>
      </c>
      <c r="J12" s="135">
        <f>G12*H12</f>
        <v>151.78</v>
      </c>
      <c r="K12" s="158" t="s">
        <v>198</v>
      </c>
      <c r="N12" s="28"/>
      <c r="O12" s="28"/>
      <c r="P12" s="31"/>
      <c r="Q12" s="28"/>
      <c r="S12" s="24"/>
    </row>
    <row r="13" spans="1:19" ht="30" x14ac:dyDescent="0.25">
      <c r="B13" s="5" t="s">
        <v>18</v>
      </c>
      <c r="C13">
        <v>8</v>
      </c>
      <c r="D13" s="21">
        <v>25</v>
      </c>
      <c r="E13" s="36">
        <f>C13*D13</f>
        <v>200</v>
      </c>
      <c r="F13" s="27"/>
      <c r="G13" s="36">
        <v>1.1000000000000001</v>
      </c>
      <c r="H13" s="5">
        <v>500</v>
      </c>
      <c r="J13" s="37">
        <f>(G13*H13)</f>
        <v>550</v>
      </c>
      <c r="K13" s="61"/>
      <c r="L13" s="62" t="s">
        <v>8</v>
      </c>
      <c r="M13" s="6" t="s">
        <v>14</v>
      </c>
      <c r="N13" s="63" t="s">
        <v>19</v>
      </c>
      <c r="O13" s="63" t="s">
        <v>10</v>
      </c>
      <c r="P13" s="63" t="s">
        <v>20</v>
      </c>
      <c r="Q13" s="29"/>
      <c r="S13" s="2"/>
    </row>
    <row r="14" spans="1:19" s="9" customFormat="1" x14ac:dyDescent="0.25">
      <c r="A14" s="11"/>
      <c r="B14" s="11"/>
      <c r="D14" s="10"/>
      <c r="E14" s="11"/>
      <c r="F14" s="76"/>
      <c r="G14" s="11"/>
      <c r="H14" s="11"/>
      <c r="I14" s="11"/>
      <c r="K14" s="26"/>
      <c r="L14" s="64">
        <f>(E10+E13)</f>
        <v>470</v>
      </c>
      <c r="M14" s="65">
        <f>G13*H13</f>
        <v>550</v>
      </c>
      <c r="N14" s="43">
        <f>SUM(L14:M14)</f>
        <v>1020</v>
      </c>
      <c r="O14" s="16">
        <v>2</v>
      </c>
      <c r="P14" s="43">
        <f>N14*O14</f>
        <v>2040</v>
      </c>
      <c r="Q14" s="11"/>
      <c r="S14" s="32"/>
    </row>
    <row r="15" spans="1:19" s="1" customFormat="1" ht="30" x14ac:dyDescent="0.25">
      <c r="A15" s="4"/>
      <c r="B15" s="4"/>
      <c r="D15" s="6" t="s">
        <v>21</v>
      </c>
      <c r="E15" s="4"/>
      <c r="F15" s="4"/>
      <c r="G15" s="4"/>
      <c r="H15" s="4"/>
      <c r="I15" s="4"/>
      <c r="K15" s="4"/>
      <c r="M15" s="6"/>
      <c r="N15" s="4"/>
      <c r="O15" s="4"/>
      <c r="P15" s="4"/>
      <c r="Q15" s="4"/>
      <c r="S15" s="33"/>
    </row>
    <row r="16" spans="1:19" ht="30" x14ac:dyDescent="0.25">
      <c r="A16" s="4" t="s">
        <v>168</v>
      </c>
      <c r="C16" s="1" t="s">
        <v>22</v>
      </c>
      <c r="D16" s="6" t="s">
        <v>171</v>
      </c>
      <c r="E16" s="4" t="s">
        <v>172</v>
      </c>
      <c r="G16" s="4"/>
      <c r="H16" s="4"/>
      <c r="I16" s="4"/>
      <c r="J16" s="4"/>
    </row>
    <row r="17" spans="1:17" ht="30" x14ac:dyDescent="0.25">
      <c r="A17" s="4"/>
      <c r="B17" s="5" t="s">
        <v>170</v>
      </c>
      <c r="C17" s="136">
        <v>3</v>
      </c>
      <c r="D17" s="137">
        <v>25</v>
      </c>
      <c r="E17" s="156">
        <f>C17*D17</f>
        <v>75</v>
      </c>
      <c r="F17" s="153"/>
      <c r="G17" s="153"/>
      <c r="H17" s="156"/>
      <c r="I17" s="153"/>
      <c r="J17" s="156"/>
    </row>
    <row r="18" spans="1:17" ht="45" x14ac:dyDescent="0.25">
      <c r="A18" s="4"/>
      <c r="B18" s="5" t="s">
        <v>210</v>
      </c>
      <c r="C18" s="136">
        <v>0.16700000000000001</v>
      </c>
      <c r="D18" s="137">
        <v>25</v>
      </c>
      <c r="E18" s="156">
        <f>C18*D18</f>
        <v>4.1749999999999998</v>
      </c>
      <c r="F18" s="153"/>
      <c r="G18" s="153"/>
      <c r="H18" s="156"/>
      <c r="I18" s="153"/>
      <c r="J18" s="156"/>
    </row>
    <row r="19" spans="1:17" x14ac:dyDescent="0.25">
      <c r="A19" s="4" t="s">
        <v>173</v>
      </c>
      <c r="C19" s="1"/>
      <c r="D19" s="6"/>
      <c r="E19" s="93">
        <f>E17+E18</f>
        <v>79.174999999999997</v>
      </c>
      <c r="G19" s="4"/>
      <c r="H19" s="4"/>
      <c r="I19" s="4"/>
      <c r="J19" s="93"/>
    </row>
    <row r="20" spans="1:17" x14ac:dyDescent="0.25">
      <c r="A20" s="4"/>
      <c r="C20" s="1"/>
      <c r="D20" s="6"/>
      <c r="E20" s="4"/>
      <c r="G20" s="4"/>
      <c r="H20" s="4"/>
      <c r="I20" s="4"/>
      <c r="J20" s="93"/>
    </row>
    <row r="21" spans="1:17" ht="45" x14ac:dyDescent="0.25">
      <c r="A21" s="4" t="s">
        <v>169</v>
      </c>
      <c r="C21" s="1" t="s">
        <v>22</v>
      </c>
      <c r="D21" s="6" t="s">
        <v>38</v>
      </c>
      <c r="E21" s="4" t="s">
        <v>39</v>
      </c>
      <c r="G21" s="4" t="s">
        <v>15</v>
      </c>
      <c r="H21" s="4" t="s">
        <v>25</v>
      </c>
      <c r="I21" s="4" t="s">
        <v>26</v>
      </c>
      <c r="J21" s="4" t="s">
        <v>27</v>
      </c>
    </row>
    <row r="22" spans="1:17" ht="45" x14ac:dyDescent="0.25">
      <c r="A22" s="4"/>
      <c r="B22" s="5" t="s">
        <v>28</v>
      </c>
      <c r="C22">
        <v>0.08</v>
      </c>
      <c r="D22" s="21">
        <v>54</v>
      </c>
      <c r="E22" s="31">
        <f>C22*D22</f>
        <v>4.32</v>
      </c>
      <c r="G22" s="5">
        <v>500</v>
      </c>
      <c r="H22" s="31">
        <f>(E22*G22)</f>
        <v>2160</v>
      </c>
      <c r="I22" s="5">
        <v>3</v>
      </c>
      <c r="J22" s="18">
        <f>(H22*I22)</f>
        <v>6480</v>
      </c>
    </row>
    <row r="23" spans="1:17" ht="45" x14ac:dyDescent="0.25">
      <c r="A23" s="4" t="s">
        <v>45</v>
      </c>
      <c r="B23" s="5" t="s">
        <v>46</v>
      </c>
      <c r="C23">
        <v>3.3000000000000002E-2</v>
      </c>
      <c r="D23" s="21">
        <v>54</v>
      </c>
      <c r="E23" s="31">
        <f>(C23*D23)</f>
        <v>1.782</v>
      </c>
      <c r="G23" s="5">
        <v>500</v>
      </c>
      <c r="H23" s="31">
        <f>(E23*G23)</f>
        <v>891</v>
      </c>
      <c r="I23" s="5">
        <v>3</v>
      </c>
      <c r="J23" s="18">
        <f>(H23*I23)</f>
        <v>2673</v>
      </c>
    </row>
    <row r="24" spans="1:17" x14ac:dyDescent="0.25">
      <c r="A24" s="4" t="s">
        <v>174</v>
      </c>
      <c r="J24" s="138">
        <f>SUM(J22:J23)</f>
        <v>9153</v>
      </c>
    </row>
    <row r="25" spans="1:17" x14ac:dyDescent="0.25">
      <c r="A25" s="4" t="s">
        <v>175</v>
      </c>
      <c r="J25" s="138">
        <f>E19</f>
        <v>79.174999999999997</v>
      </c>
    </row>
    <row r="26" spans="1:17" s="14" customFormat="1" x14ac:dyDescent="0.25">
      <c r="A26" s="9" t="s">
        <v>176</v>
      </c>
      <c r="B26" s="16"/>
      <c r="D26" s="15"/>
      <c r="E26" s="16"/>
      <c r="F26" s="16"/>
      <c r="G26" s="16"/>
      <c r="H26" s="16"/>
      <c r="I26" s="16"/>
      <c r="J26" s="139">
        <f>J24+J25</f>
        <v>9232.1749999999993</v>
      </c>
      <c r="K26" s="16"/>
      <c r="M26" s="15"/>
      <c r="N26" s="16"/>
      <c r="O26" s="16"/>
      <c r="P26" s="16"/>
      <c r="Q26" s="16"/>
    </row>
    <row r="27" spans="1:17" ht="30" x14ac:dyDescent="0.25">
      <c r="A27" s="4"/>
      <c r="D27" s="6" t="s">
        <v>5</v>
      </c>
    </row>
    <row r="28" spans="1:17" ht="75" x14ac:dyDescent="0.25">
      <c r="A28" s="4"/>
      <c r="C28" s="1" t="s">
        <v>22</v>
      </c>
      <c r="D28" s="6" t="s">
        <v>13</v>
      </c>
      <c r="E28" s="4" t="s">
        <v>29</v>
      </c>
      <c r="G28" s="4" t="s">
        <v>211</v>
      </c>
      <c r="H28" s="4" t="s">
        <v>212</v>
      </c>
      <c r="I28" s="4" t="s">
        <v>213</v>
      </c>
      <c r="J28" s="4" t="s">
        <v>24</v>
      </c>
      <c r="K28" s="4" t="s">
        <v>16</v>
      </c>
      <c r="L28" s="4" t="s">
        <v>59</v>
      </c>
      <c r="M28" s="4" t="s">
        <v>31</v>
      </c>
    </row>
    <row r="29" spans="1:17" x14ac:dyDescent="0.25">
      <c r="A29" s="4" t="s">
        <v>32</v>
      </c>
      <c r="B29" s="5" t="s">
        <v>33</v>
      </c>
      <c r="C29">
        <v>8</v>
      </c>
      <c r="D29" s="21">
        <v>25</v>
      </c>
      <c r="E29" s="31">
        <f>C29*D29</f>
        <v>200</v>
      </c>
      <c r="G29" s="31">
        <v>1.1000000000000001</v>
      </c>
      <c r="H29" s="31">
        <v>1.1000000000000001</v>
      </c>
      <c r="I29" s="31">
        <f>G29+H29</f>
        <v>2.2000000000000002</v>
      </c>
      <c r="J29" s="159">
        <v>500</v>
      </c>
      <c r="K29" s="31">
        <f>I29*J29</f>
        <v>1100</v>
      </c>
      <c r="L29" s="160">
        <v>1</v>
      </c>
      <c r="M29" s="21">
        <f>(E29+K29)*L29</f>
        <v>1300</v>
      </c>
      <c r="N29" s="29"/>
      <c r="O29" s="29"/>
      <c r="P29" s="29"/>
      <c r="Q29" s="29"/>
    </row>
    <row r="30" spans="1:17" x14ac:dyDescent="0.25">
      <c r="A30" s="4" t="s">
        <v>34</v>
      </c>
      <c r="B30" s="5" t="s">
        <v>35</v>
      </c>
      <c r="C30">
        <v>2.4</v>
      </c>
      <c r="D30" s="21">
        <v>25</v>
      </c>
      <c r="E30" s="31">
        <f>C30*D30</f>
        <v>60</v>
      </c>
      <c r="G30" s="31">
        <v>1.1000000000000001</v>
      </c>
      <c r="H30" s="31">
        <v>1.1000000000000001</v>
      </c>
      <c r="I30" s="31">
        <f>G30+H30</f>
        <v>2.2000000000000002</v>
      </c>
      <c r="J30" s="159">
        <v>150</v>
      </c>
      <c r="K30" s="31">
        <f>I30*J30</f>
        <v>330</v>
      </c>
      <c r="L30" s="160">
        <v>1</v>
      </c>
      <c r="M30" s="21">
        <f>(E30+K30)*L30</f>
        <v>390</v>
      </c>
      <c r="N30" s="29"/>
      <c r="O30" s="29"/>
      <c r="P30" s="29"/>
      <c r="Q30" s="29"/>
    </row>
    <row r="31" spans="1:17" s="14" customFormat="1" x14ac:dyDescent="0.25">
      <c r="A31" s="11" t="s">
        <v>36</v>
      </c>
      <c r="B31" s="16"/>
      <c r="D31" s="15"/>
      <c r="E31" s="16"/>
      <c r="F31" s="16"/>
      <c r="G31" s="16"/>
      <c r="H31" s="16"/>
      <c r="I31" s="35"/>
      <c r="L31" s="35"/>
      <c r="M31" s="163">
        <f>M29+M30</f>
        <v>1690</v>
      </c>
      <c r="N31" s="30"/>
      <c r="O31" s="30"/>
      <c r="P31" s="30"/>
      <c r="Q31" s="30"/>
    </row>
    <row r="32" spans="1:17" ht="30" x14ac:dyDescent="0.25">
      <c r="A32" s="4"/>
      <c r="D32" s="6" t="s">
        <v>21</v>
      </c>
      <c r="N32" s="29"/>
      <c r="O32" s="29"/>
      <c r="P32" s="29"/>
      <c r="Q32" s="29"/>
    </row>
    <row r="33" spans="1:17" ht="45" x14ac:dyDescent="0.25">
      <c r="A33" s="4"/>
      <c r="C33" s="1" t="s">
        <v>37</v>
      </c>
      <c r="D33" s="6" t="s">
        <v>38</v>
      </c>
      <c r="E33" s="4" t="s">
        <v>39</v>
      </c>
      <c r="G33" s="6" t="s">
        <v>40</v>
      </c>
      <c r="H33" s="6" t="s">
        <v>41</v>
      </c>
      <c r="I33" s="4" t="s">
        <v>10</v>
      </c>
      <c r="J33" s="4" t="s">
        <v>42</v>
      </c>
    </row>
    <row r="34" spans="1:17" ht="30" x14ac:dyDescent="0.25">
      <c r="A34" s="4" t="s">
        <v>43</v>
      </c>
      <c r="B34" s="5" t="s">
        <v>44</v>
      </c>
      <c r="C34">
        <v>0.08</v>
      </c>
      <c r="D34" s="21">
        <v>54</v>
      </c>
      <c r="E34" s="36">
        <f>(C34*D34)</f>
        <v>4.32</v>
      </c>
      <c r="G34" s="5">
        <v>500</v>
      </c>
      <c r="H34" s="37">
        <f>(E34*G34)</f>
        <v>2160</v>
      </c>
      <c r="I34" s="5">
        <v>3</v>
      </c>
      <c r="J34" s="38">
        <f>(H34*I34)</f>
        <v>6480</v>
      </c>
    </row>
    <row r="35" spans="1:17" ht="45" x14ac:dyDescent="0.25">
      <c r="A35" s="4" t="s">
        <v>45</v>
      </c>
      <c r="B35" s="5" t="s">
        <v>46</v>
      </c>
      <c r="C35">
        <v>3.3000000000000002E-2</v>
      </c>
      <c r="D35" s="21">
        <v>54</v>
      </c>
      <c r="E35" s="31">
        <f>(C35*D35)</f>
        <v>1.782</v>
      </c>
      <c r="G35" s="5">
        <v>500</v>
      </c>
      <c r="H35" s="31">
        <f>(E35*G35)</f>
        <v>891</v>
      </c>
      <c r="I35" s="5">
        <v>3</v>
      </c>
      <c r="J35" s="18">
        <f>(H35*I35)</f>
        <v>2673</v>
      </c>
    </row>
    <row r="36" spans="1:17" x14ac:dyDescent="0.25">
      <c r="A36" s="4"/>
      <c r="J36" s="39">
        <f>SUM(J34:J35)</f>
        <v>9153</v>
      </c>
    </row>
    <row r="37" spans="1:17" x14ac:dyDescent="0.25">
      <c r="A37" s="4"/>
      <c r="J37" s="39"/>
    </row>
    <row r="38" spans="1:17" ht="30" x14ac:dyDescent="0.25">
      <c r="A38" s="4"/>
      <c r="D38" s="6" t="s">
        <v>13</v>
      </c>
      <c r="G38" s="4" t="s">
        <v>15</v>
      </c>
      <c r="H38" s="6" t="s">
        <v>47</v>
      </c>
      <c r="I38" s="6" t="s">
        <v>10</v>
      </c>
      <c r="J38" s="4" t="s">
        <v>48</v>
      </c>
    </row>
    <row r="39" spans="1:17" ht="30" x14ac:dyDescent="0.25">
      <c r="A39" s="4" t="s">
        <v>49</v>
      </c>
      <c r="B39" s="5" t="s">
        <v>50</v>
      </c>
      <c r="C39">
        <v>0.08</v>
      </c>
      <c r="D39" s="108">
        <v>25</v>
      </c>
      <c r="E39" s="107">
        <f>C39*D39</f>
        <v>2</v>
      </c>
      <c r="G39" s="5">
        <v>150</v>
      </c>
      <c r="H39" s="37">
        <f>(E39*G39)</f>
        <v>300</v>
      </c>
      <c r="I39" s="5">
        <v>1</v>
      </c>
      <c r="J39" s="39">
        <f>(H39*I39)</f>
        <v>300</v>
      </c>
    </row>
    <row r="40" spans="1:17" ht="45" x14ac:dyDescent="0.25">
      <c r="A40" s="4" t="s">
        <v>45</v>
      </c>
      <c r="B40" s="5" t="s">
        <v>46</v>
      </c>
      <c r="C40">
        <v>3.3000000000000002E-2</v>
      </c>
      <c r="D40" s="108">
        <v>25</v>
      </c>
      <c r="E40" s="107">
        <f>C40*D40</f>
        <v>0.82500000000000007</v>
      </c>
      <c r="G40" s="5">
        <v>150</v>
      </c>
      <c r="H40" s="37">
        <f>E40*G40</f>
        <v>123.75000000000001</v>
      </c>
      <c r="I40" s="5">
        <v>1</v>
      </c>
      <c r="J40" s="39">
        <f>H40*I40</f>
        <v>123.75000000000001</v>
      </c>
    </row>
    <row r="41" spans="1:17" s="14" customFormat="1" x14ac:dyDescent="0.25">
      <c r="A41" s="11"/>
      <c r="B41" s="16"/>
      <c r="D41" s="40"/>
      <c r="E41" s="41"/>
      <c r="F41" s="16"/>
      <c r="G41" s="16"/>
      <c r="H41" s="43"/>
      <c r="I41" s="16"/>
      <c r="J41" s="44">
        <f>J39+J40</f>
        <v>423.75</v>
      </c>
      <c r="K41" s="16"/>
      <c r="M41" s="15"/>
      <c r="N41" s="16"/>
      <c r="O41" s="16"/>
      <c r="P41" s="16"/>
      <c r="Q41" s="16"/>
    </row>
    <row r="42" spans="1:17" x14ac:dyDescent="0.25">
      <c r="A42" s="4"/>
    </row>
    <row r="43" spans="1:17" ht="30" x14ac:dyDescent="0.25">
      <c r="A43" s="4"/>
      <c r="D43" s="6" t="s">
        <v>21</v>
      </c>
    </row>
    <row r="44" spans="1:17" ht="30" x14ac:dyDescent="0.25">
      <c r="A44" s="4" t="s">
        <v>51</v>
      </c>
      <c r="C44" s="1" t="s">
        <v>22</v>
      </c>
      <c r="D44" s="6" t="s">
        <v>38</v>
      </c>
      <c r="E44" s="4" t="s">
        <v>52</v>
      </c>
      <c r="G44" s="6" t="s">
        <v>40</v>
      </c>
      <c r="H44" s="6" t="s">
        <v>41</v>
      </c>
      <c r="I44" s="6" t="s">
        <v>10</v>
      </c>
      <c r="J44" s="42" t="s">
        <v>53</v>
      </c>
    </row>
    <row r="45" spans="1:17" ht="60" x14ac:dyDescent="0.25">
      <c r="B45" s="5" t="s">
        <v>199</v>
      </c>
      <c r="C45">
        <v>0.25</v>
      </c>
      <c r="D45" s="21">
        <v>54</v>
      </c>
      <c r="E45" s="36">
        <f>C45*D45</f>
        <v>13.5</v>
      </c>
      <c r="G45" s="5">
        <v>500</v>
      </c>
      <c r="H45" s="36">
        <f>(E45*G45)</f>
        <v>6750</v>
      </c>
      <c r="I45" s="5">
        <v>3</v>
      </c>
      <c r="J45" s="39">
        <f>(H45*I45)</f>
        <v>20250</v>
      </c>
    </row>
    <row r="46" spans="1:17" s="14" customFormat="1" x14ac:dyDescent="0.25">
      <c r="A46" s="16"/>
      <c r="B46" s="16"/>
      <c r="D46" s="15"/>
      <c r="E46" s="16"/>
      <c r="F46" s="16"/>
      <c r="G46" s="16"/>
      <c r="H46" s="16"/>
      <c r="I46" s="16"/>
      <c r="K46" s="16"/>
      <c r="M46" s="15"/>
      <c r="N46" s="16"/>
      <c r="O46" s="16"/>
      <c r="P46" s="16"/>
      <c r="Q46" s="16"/>
    </row>
    <row r="48" spans="1:17" x14ac:dyDescent="0.25">
      <c r="D48" s="6"/>
    </row>
    <row r="49" spans="1:17" x14ac:dyDescent="0.25">
      <c r="A49" s="20" t="s">
        <v>54</v>
      </c>
      <c r="C49" s="1"/>
      <c r="D49" s="45"/>
      <c r="E49" s="42"/>
      <c r="G49" s="6"/>
      <c r="H49" s="6"/>
      <c r="I49" s="4"/>
      <c r="J49" s="48"/>
      <c r="K49" s="20"/>
    </row>
    <row r="50" spans="1:17" ht="45" x14ac:dyDescent="0.25">
      <c r="C50" s="1" t="s">
        <v>55</v>
      </c>
      <c r="D50" s="83" t="s">
        <v>56</v>
      </c>
      <c r="E50" s="4" t="s">
        <v>57</v>
      </c>
      <c r="F50" s="4" t="s">
        <v>58</v>
      </c>
      <c r="G50" s="4" t="s">
        <v>59</v>
      </c>
      <c r="H50" s="4" t="s">
        <v>20</v>
      </c>
      <c r="K50" s="46"/>
      <c r="L50" s="3"/>
    </row>
    <row r="51" spans="1:17" ht="45" x14ac:dyDescent="0.25">
      <c r="A51" s="4"/>
      <c r="B51" s="50" t="s">
        <v>60</v>
      </c>
      <c r="C51" s="18">
        <v>400</v>
      </c>
      <c r="D51" s="86">
        <v>100</v>
      </c>
      <c r="E51" s="31">
        <v>200</v>
      </c>
      <c r="F51" s="5">
        <v>10</v>
      </c>
      <c r="G51" s="5">
        <v>1</v>
      </c>
      <c r="H51" s="37">
        <f>(C51+D51+E51)*F51*G51</f>
        <v>7000</v>
      </c>
    </row>
    <row r="52" spans="1:17" x14ac:dyDescent="0.25">
      <c r="A52" s="4"/>
    </row>
    <row r="53" spans="1:17" s="14" customFormat="1" x14ac:dyDescent="0.25">
      <c r="A53" s="11"/>
      <c r="B53" s="16"/>
      <c r="D53" s="15"/>
      <c r="E53" s="16"/>
      <c r="F53" s="16"/>
      <c r="G53" s="16"/>
      <c r="H53" s="16"/>
      <c r="I53" s="16"/>
      <c r="K53" s="16"/>
      <c r="M53" s="15"/>
      <c r="N53" s="16"/>
      <c r="O53" s="16"/>
      <c r="P53" s="16"/>
      <c r="Q53" s="16"/>
    </row>
    <row r="54" spans="1:17" x14ac:dyDescent="0.25">
      <c r="A54" s="4"/>
      <c r="D54" s="6"/>
    </row>
    <row r="55" spans="1:17" x14ac:dyDescent="0.25">
      <c r="A55" s="4" t="s">
        <v>61</v>
      </c>
      <c r="C55" s="1"/>
      <c r="D55" s="6"/>
      <c r="E55" s="4"/>
      <c r="F55" s="4"/>
      <c r="G55" s="4"/>
      <c r="H55" s="4"/>
      <c r="I55" s="4"/>
      <c r="J55" s="49"/>
      <c r="K55" s="4"/>
    </row>
    <row r="56" spans="1:17" x14ac:dyDescent="0.25">
      <c r="C56" s="87" t="s">
        <v>55</v>
      </c>
      <c r="D56" s="83" t="s">
        <v>56</v>
      </c>
      <c r="E56" s="4" t="s">
        <v>62</v>
      </c>
      <c r="F56" s="4" t="s">
        <v>58</v>
      </c>
      <c r="G56" s="4" t="s">
        <v>63</v>
      </c>
      <c r="H56" s="93" t="s">
        <v>64</v>
      </c>
      <c r="K56" s="36"/>
    </row>
    <row r="57" spans="1:17" ht="30" x14ac:dyDescent="0.25">
      <c r="B57" s="133" t="s">
        <v>65</v>
      </c>
      <c r="C57" s="18">
        <v>400</v>
      </c>
      <c r="D57" s="84">
        <v>100</v>
      </c>
      <c r="E57" s="31">
        <v>200</v>
      </c>
      <c r="F57" s="5">
        <v>10</v>
      </c>
      <c r="G57" s="94">
        <v>2</v>
      </c>
      <c r="H57" s="31">
        <f>(C57+D57+E57)*(F57*G57)</f>
        <v>14000</v>
      </c>
      <c r="K57" s="36"/>
    </row>
    <row r="58" spans="1:17" x14ac:dyDescent="0.25">
      <c r="H58" s="31"/>
      <c r="K58" s="36"/>
    </row>
    <row r="59" spans="1:17" s="14" customFormat="1" x14ac:dyDescent="0.25">
      <c r="A59" s="16"/>
      <c r="B59" s="16"/>
      <c r="D59" s="15"/>
      <c r="E59" s="16"/>
      <c r="F59" s="16"/>
      <c r="G59" s="16"/>
      <c r="H59" s="85"/>
      <c r="I59" s="16"/>
      <c r="K59" s="41"/>
      <c r="M59" s="15"/>
      <c r="N59" s="16"/>
      <c r="O59" s="16"/>
      <c r="P59" s="16"/>
      <c r="Q59" s="16"/>
    </row>
    <row r="60" spans="1:17" x14ac:dyDescent="0.25">
      <c r="A60" s="4"/>
    </row>
    <row r="61" spans="1:17" x14ac:dyDescent="0.25">
      <c r="A61" s="4"/>
      <c r="C61" s="1"/>
      <c r="E61" s="4"/>
      <c r="G61" s="55"/>
    </row>
    <row r="62" spans="1:17" ht="30" x14ac:dyDescent="0.25">
      <c r="A62" s="4" t="s">
        <v>66</v>
      </c>
      <c r="C62" s="1" t="s">
        <v>67</v>
      </c>
      <c r="D62" s="6" t="s">
        <v>68</v>
      </c>
      <c r="E62" s="57" t="s">
        <v>62</v>
      </c>
      <c r="F62" s="4" t="s">
        <v>58</v>
      </c>
      <c r="G62" s="42" t="s">
        <v>10</v>
      </c>
      <c r="H62" s="4" t="s">
        <v>64</v>
      </c>
    </row>
    <row r="63" spans="1:17" ht="30" x14ac:dyDescent="0.25">
      <c r="B63" s="50" t="s">
        <v>69</v>
      </c>
      <c r="C63" s="56">
        <v>400</v>
      </c>
      <c r="D63" s="21">
        <v>100</v>
      </c>
      <c r="E63" s="31">
        <v>200</v>
      </c>
      <c r="F63" s="5">
        <v>10</v>
      </c>
      <c r="G63" s="5">
        <v>2</v>
      </c>
      <c r="H63" s="37">
        <f>(C63+D63+E63)*(F63*G63)</f>
        <v>14000</v>
      </c>
    </row>
    <row r="64" spans="1:17" x14ac:dyDescent="0.25">
      <c r="A64" s="4"/>
    </row>
    <row r="65" spans="1:17" x14ac:dyDescent="0.25">
      <c r="A65" s="4"/>
    </row>
    <row r="66" spans="1:17" s="53" customFormat="1" x14ac:dyDescent="0.25">
      <c r="A66" s="51"/>
      <c r="B66" s="52"/>
      <c r="D66" s="54"/>
      <c r="E66" s="52"/>
      <c r="F66" s="52"/>
      <c r="G66" s="52"/>
      <c r="H66" s="52"/>
      <c r="I66" s="52"/>
      <c r="K66" s="52"/>
      <c r="M66" s="54"/>
      <c r="N66" s="52"/>
      <c r="O66" s="52"/>
      <c r="P66" s="52"/>
      <c r="Q66" s="52"/>
    </row>
    <row r="67" spans="1:17" ht="30" x14ac:dyDescent="0.25">
      <c r="A67" s="4"/>
      <c r="D67" s="6" t="s">
        <v>5</v>
      </c>
    </row>
    <row r="68" spans="1:17" ht="45" x14ac:dyDescent="0.25">
      <c r="A68" s="20" t="s">
        <v>70</v>
      </c>
      <c r="C68" s="1" t="s">
        <v>22</v>
      </c>
      <c r="D68" s="6" t="s">
        <v>38</v>
      </c>
      <c r="E68" s="4" t="s">
        <v>71</v>
      </c>
      <c r="F68" s="89" t="s">
        <v>72</v>
      </c>
      <c r="G68" s="4" t="s">
        <v>73</v>
      </c>
      <c r="H68" s="4"/>
      <c r="I68" s="4"/>
      <c r="K68" s="4"/>
    </row>
    <row r="69" spans="1:17" ht="45" x14ac:dyDescent="0.25">
      <c r="B69" s="5" t="s">
        <v>74</v>
      </c>
      <c r="C69">
        <v>1</v>
      </c>
      <c r="D69" s="58">
        <v>54</v>
      </c>
      <c r="E69" s="36">
        <f>C69*D69</f>
        <v>54</v>
      </c>
      <c r="F69" s="5">
        <v>30</v>
      </c>
      <c r="G69" s="37">
        <f>E69*F69</f>
        <v>1620</v>
      </c>
      <c r="J69" s="18"/>
      <c r="K69" s="31"/>
    </row>
    <row r="70" spans="1:17" x14ac:dyDescent="0.25">
      <c r="D70" s="58"/>
      <c r="E70" s="36"/>
      <c r="G70" s="36"/>
      <c r="I70" s="37"/>
      <c r="K70" s="37"/>
    </row>
    <row r="71" spans="1:17" ht="21.75" customHeight="1" x14ac:dyDescent="0.25">
      <c r="I71" s="37"/>
      <c r="K71" s="38"/>
    </row>
    <row r="72" spans="1:17" s="53" customFormat="1" x14ac:dyDescent="0.25">
      <c r="A72" s="52"/>
      <c r="B72" s="52"/>
      <c r="D72" s="54"/>
      <c r="E72" s="52"/>
      <c r="F72" s="52"/>
      <c r="G72" s="52"/>
      <c r="H72" s="52"/>
      <c r="I72" s="52"/>
      <c r="K72" s="52"/>
      <c r="M72" s="54"/>
      <c r="N72" s="52"/>
      <c r="O72" s="52"/>
      <c r="P72" s="52"/>
      <c r="Q72" s="52"/>
    </row>
    <row r="73" spans="1:17" ht="75" x14ac:dyDescent="0.25">
      <c r="A73" s="4" t="s">
        <v>206</v>
      </c>
      <c r="C73" s="1" t="s">
        <v>22</v>
      </c>
      <c r="D73" s="19" t="s">
        <v>38</v>
      </c>
      <c r="E73" s="19" t="s">
        <v>75</v>
      </c>
      <c r="F73" s="49"/>
      <c r="G73" s="4" t="s">
        <v>76</v>
      </c>
    </row>
    <row r="74" spans="1:17" ht="30" x14ac:dyDescent="0.25">
      <c r="B74" s="89" t="s">
        <v>77</v>
      </c>
      <c r="C74">
        <v>1.5</v>
      </c>
      <c r="D74" s="21">
        <v>54</v>
      </c>
      <c r="E74" s="5">
        <v>50</v>
      </c>
      <c r="G74" s="31">
        <f>(C74*D74)*E74</f>
        <v>4050</v>
      </c>
    </row>
    <row r="75" spans="1:17" s="14" customFormat="1" x14ac:dyDescent="0.25">
      <c r="A75" s="16"/>
      <c r="B75" s="16"/>
      <c r="D75" s="15"/>
      <c r="E75" s="16"/>
      <c r="F75" s="16"/>
      <c r="G75" s="16"/>
      <c r="H75" s="16"/>
      <c r="I75" s="16"/>
      <c r="K75" s="16"/>
      <c r="M75" s="15"/>
      <c r="N75" s="16"/>
      <c r="O75" s="16"/>
      <c r="P75" s="16"/>
      <c r="Q75" s="16"/>
    </row>
    <row r="77" spans="1:17" x14ac:dyDescent="0.25">
      <c r="B77" s="4" t="s">
        <v>78</v>
      </c>
    </row>
    <row r="78" spans="1:17" x14ac:dyDescent="0.25">
      <c r="A78" s="4" t="s">
        <v>79</v>
      </c>
    </row>
    <row r="79" spans="1:17" x14ac:dyDescent="0.25">
      <c r="A79" s="4" t="s">
        <v>80</v>
      </c>
      <c r="B79" s="37">
        <f>N14*O14</f>
        <v>2040</v>
      </c>
    </row>
    <row r="80" spans="1:17" x14ac:dyDescent="0.25">
      <c r="A80" s="4" t="s">
        <v>81</v>
      </c>
      <c r="B80" s="31">
        <f>(L10*O10)+M10</f>
        <v>791.78</v>
      </c>
    </row>
    <row r="81" spans="1:2" x14ac:dyDescent="0.25">
      <c r="A81" s="4" t="s">
        <v>167</v>
      </c>
      <c r="B81" s="31"/>
    </row>
    <row r="82" spans="1:2" x14ac:dyDescent="0.25">
      <c r="A82" s="4" t="s">
        <v>177</v>
      </c>
      <c r="B82" s="31">
        <f>E19</f>
        <v>79.174999999999997</v>
      </c>
    </row>
    <row r="83" spans="1:2" x14ac:dyDescent="0.25">
      <c r="A83" s="4" t="s">
        <v>178</v>
      </c>
      <c r="B83" s="31">
        <f>J26</f>
        <v>9232.1749999999993</v>
      </c>
    </row>
    <row r="84" spans="1:2" x14ac:dyDescent="0.25">
      <c r="A84" s="4" t="s">
        <v>32</v>
      </c>
      <c r="B84" s="31">
        <f>M31</f>
        <v>1690</v>
      </c>
    </row>
    <row r="85" spans="1:2" x14ac:dyDescent="0.25">
      <c r="A85" s="4" t="s">
        <v>82</v>
      </c>
      <c r="B85" s="37">
        <f>J36</f>
        <v>9153</v>
      </c>
    </row>
    <row r="86" spans="1:2" ht="30" x14ac:dyDescent="0.25">
      <c r="A86" s="4" t="s">
        <v>49</v>
      </c>
      <c r="B86" s="37">
        <f>J41</f>
        <v>423.75</v>
      </c>
    </row>
    <row r="87" spans="1:2" x14ac:dyDescent="0.25">
      <c r="A87" s="4" t="s">
        <v>51</v>
      </c>
      <c r="B87" s="37">
        <f>J45</f>
        <v>20250</v>
      </c>
    </row>
    <row r="88" spans="1:2" x14ac:dyDescent="0.25">
      <c r="A88" s="20" t="s">
        <v>54</v>
      </c>
      <c r="B88" s="37">
        <f>H51</f>
        <v>7000</v>
      </c>
    </row>
    <row r="89" spans="1:2" x14ac:dyDescent="0.25">
      <c r="A89" s="4" t="s">
        <v>61</v>
      </c>
      <c r="B89" s="31">
        <f>H57</f>
        <v>14000</v>
      </c>
    </row>
    <row r="90" spans="1:2" x14ac:dyDescent="0.25">
      <c r="A90" s="4" t="s">
        <v>66</v>
      </c>
      <c r="B90" s="37">
        <f>H63</f>
        <v>14000</v>
      </c>
    </row>
    <row r="91" spans="1:2" x14ac:dyDescent="0.25">
      <c r="A91" s="20" t="s">
        <v>70</v>
      </c>
      <c r="B91" s="37">
        <f>G69</f>
        <v>1620</v>
      </c>
    </row>
    <row r="92" spans="1:2" ht="30" x14ac:dyDescent="0.25">
      <c r="A92" s="4" t="s">
        <v>207</v>
      </c>
      <c r="B92" s="31">
        <f>G74</f>
        <v>4050</v>
      </c>
    </row>
  </sheetData>
  <customSheetViews>
    <customSheetView guid="{C24DFD9B-B479-46F5-99ED-7B7DE09933FE}" scale="70" topLeftCell="A19">
      <selection activeCell="G74" sqref="G74"/>
      <pageMargins left="0.7" right="0.7" top="0.75" bottom="0.75" header="0.3" footer="0.3"/>
      <pageSetup paperSize="9" orientation="portrait" r:id="rId1"/>
    </customSheetView>
  </customSheetViews>
  <mergeCells count="1">
    <mergeCell ref="J7:K7"/>
  </mergeCell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zoomScale="80" zoomScaleNormal="80" workbookViewId="0">
      <selection activeCell="A4" sqref="A4"/>
    </sheetView>
  </sheetViews>
  <sheetFormatPr defaultRowHeight="15" x14ac:dyDescent="0.25"/>
  <cols>
    <col min="1" max="1" width="41" customWidth="1"/>
    <col min="2" max="2" width="36.7109375" customWidth="1"/>
    <col min="3" max="3" width="18.5703125" customWidth="1"/>
    <col min="4" max="4" width="19.5703125" style="7" customWidth="1"/>
    <col min="5" max="5" width="14.85546875" style="7" customWidth="1"/>
    <col min="6" max="6" width="16.85546875" style="5" customWidth="1"/>
    <col min="7" max="7" width="19.5703125" style="5" customWidth="1"/>
    <col min="8" max="8" width="20.7109375" customWidth="1"/>
    <col min="9" max="9" width="21.28515625" style="5" customWidth="1"/>
    <col min="10" max="11" width="25.5703125" customWidth="1"/>
    <col min="12" max="12" width="23" customWidth="1"/>
    <col min="13" max="13" width="18.28515625" style="5" customWidth="1"/>
    <col min="14" max="14" width="18.140625" customWidth="1"/>
    <col min="15" max="15" width="14" customWidth="1"/>
    <col min="16" max="16" width="15.140625" customWidth="1"/>
    <col min="17" max="17" width="39.85546875" customWidth="1"/>
  </cols>
  <sheetData>
    <row r="1" spans="1:19" x14ac:dyDescent="0.25">
      <c r="A1" s="4" t="s">
        <v>0</v>
      </c>
    </row>
    <row r="2" spans="1:19" x14ac:dyDescent="0.25">
      <c r="A2" s="5" t="s">
        <v>1</v>
      </c>
    </row>
    <row r="3" spans="1:19" x14ac:dyDescent="0.25">
      <c r="A3" s="5" t="s">
        <v>2</v>
      </c>
    </row>
    <row r="4" spans="1:19" x14ac:dyDescent="0.25">
      <c r="A4" s="5" t="s">
        <v>230</v>
      </c>
    </row>
    <row r="5" spans="1:19" x14ac:dyDescent="0.25">
      <c r="A5" s="5" t="s">
        <v>3</v>
      </c>
    </row>
    <row r="6" spans="1:19" s="1" customFormat="1" x14ac:dyDescent="0.25">
      <c r="A6" s="5"/>
      <c r="B6" s="1" t="s">
        <v>83</v>
      </c>
      <c r="D6" s="6"/>
      <c r="E6" s="19"/>
      <c r="F6" s="6"/>
      <c r="G6" s="4"/>
      <c r="I6" s="4"/>
      <c r="J6" s="20"/>
      <c r="K6" s="20"/>
      <c r="L6" s="4"/>
      <c r="M6" s="4"/>
    </row>
    <row r="7" spans="1:19" s="9" customFormat="1" x14ac:dyDescent="0.25">
      <c r="A7" s="9" t="s">
        <v>4</v>
      </c>
      <c r="D7" s="10"/>
      <c r="E7" s="67"/>
      <c r="F7" s="10"/>
      <c r="G7" s="11"/>
      <c r="I7" s="11"/>
      <c r="J7" s="68"/>
      <c r="K7" s="68"/>
      <c r="L7" s="11"/>
      <c r="M7" s="11"/>
    </row>
    <row r="8" spans="1:19" s="1" customFormat="1" ht="30" x14ac:dyDescent="0.25">
      <c r="D8" s="6" t="s">
        <v>200</v>
      </c>
      <c r="E8" s="19"/>
      <c r="F8" s="75"/>
      <c r="G8" s="4"/>
      <c r="I8" s="4"/>
      <c r="J8" s="69"/>
      <c r="K8" s="20"/>
      <c r="L8" s="4"/>
      <c r="N8" s="6"/>
      <c r="O8" s="4"/>
      <c r="P8" s="4"/>
      <c r="Q8" s="4"/>
    </row>
    <row r="9" spans="1:19" ht="45" x14ac:dyDescent="0.25">
      <c r="C9" s="1" t="s">
        <v>37</v>
      </c>
      <c r="D9" s="6" t="s">
        <v>84</v>
      </c>
      <c r="E9" s="6" t="s">
        <v>8</v>
      </c>
      <c r="F9" s="27"/>
      <c r="I9" s="4"/>
      <c r="J9" s="70"/>
      <c r="L9" s="4" t="s">
        <v>197</v>
      </c>
      <c r="M9" s="4" t="s">
        <v>85</v>
      </c>
      <c r="N9" s="42" t="s">
        <v>195</v>
      </c>
      <c r="O9" s="4"/>
      <c r="P9" s="4" t="s">
        <v>10</v>
      </c>
      <c r="Q9" s="4" t="s">
        <v>196</v>
      </c>
    </row>
    <row r="10" spans="1:19" x14ac:dyDescent="0.25">
      <c r="A10" s="1" t="s">
        <v>11</v>
      </c>
      <c r="B10" t="s">
        <v>12</v>
      </c>
      <c r="C10">
        <v>5</v>
      </c>
      <c r="D10" s="22">
        <v>30.4</v>
      </c>
      <c r="E10" s="22">
        <f>C10*D10</f>
        <v>152</v>
      </c>
      <c r="F10" s="27"/>
      <c r="J10" s="71"/>
      <c r="K10" s="3"/>
      <c r="L10" s="3"/>
      <c r="M10" s="12">
        <f>(E10+E12)</f>
        <v>209.7</v>
      </c>
      <c r="N10" s="12">
        <f>J12</f>
        <v>130.53</v>
      </c>
      <c r="O10" s="8"/>
      <c r="P10">
        <v>2</v>
      </c>
      <c r="Q10" s="8">
        <f>(M10*P10) +N10</f>
        <v>549.92999999999995</v>
      </c>
    </row>
    <row r="11" spans="1:19" ht="30" x14ac:dyDescent="0.25">
      <c r="A11" s="1"/>
      <c r="D11" s="66" t="s">
        <v>86</v>
      </c>
      <c r="E11" s="22"/>
      <c r="F11" s="27"/>
      <c r="G11" s="4" t="s">
        <v>87</v>
      </c>
      <c r="H11" s="4" t="s">
        <v>163</v>
      </c>
      <c r="J11" s="74" t="s">
        <v>16</v>
      </c>
      <c r="K11" s="88"/>
      <c r="L11" s="3"/>
      <c r="N11" s="8"/>
    </row>
    <row r="12" spans="1:19" ht="30" x14ac:dyDescent="0.25">
      <c r="B12" t="s">
        <v>88</v>
      </c>
      <c r="C12">
        <v>2</v>
      </c>
      <c r="D12" s="22">
        <v>28.85</v>
      </c>
      <c r="E12" s="22">
        <f>C12*D12</f>
        <v>57.7</v>
      </c>
      <c r="F12" s="27"/>
      <c r="G12" s="12">
        <v>130.53</v>
      </c>
      <c r="H12">
        <v>1</v>
      </c>
      <c r="J12" s="77">
        <f>G12*H12</f>
        <v>130.53</v>
      </c>
      <c r="K12" s="12"/>
      <c r="L12" s="4" t="s">
        <v>201</v>
      </c>
      <c r="N12" s="78"/>
      <c r="O12" s="1"/>
      <c r="P12" s="1"/>
      <c r="Q12" s="1"/>
    </row>
    <row r="13" spans="1:19" ht="30" x14ac:dyDescent="0.25">
      <c r="B13" s="5" t="s">
        <v>18</v>
      </c>
      <c r="C13">
        <v>8</v>
      </c>
      <c r="D13" s="22">
        <v>28.85</v>
      </c>
      <c r="E13" s="22">
        <f>C13*D13</f>
        <v>230.8</v>
      </c>
      <c r="F13" s="27"/>
      <c r="G13" s="12">
        <v>0.66</v>
      </c>
      <c r="H13">
        <v>500</v>
      </c>
      <c r="I13" s="12"/>
      <c r="J13" s="72">
        <f>(G13*H13)</f>
        <v>330</v>
      </c>
      <c r="K13" s="13"/>
      <c r="L13" s="3"/>
      <c r="M13" s="4" t="s">
        <v>8</v>
      </c>
      <c r="N13" s="78" t="s">
        <v>14</v>
      </c>
      <c r="O13" s="4" t="s">
        <v>89</v>
      </c>
      <c r="P13" s="4" t="s">
        <v>10</v>
      </c>
      <c r="Q13" s="1" t="s">
        <v>64</v>
      </c>
    </row>
    <row r="14" spans="1:19" s="9" customFormat="1" x14ac:dyDescent="0.25">
      <c r="D14" s="10"/>
      <c r="E14" s="10"/>
      <c r="F14" s="76"/>
      <c r="G14" s="11"/>
      <c r="I14" s="11"/>
      <c r="J14" s="73"/>
      <c r="M14" s="79">
        <f>(E10+E13)</f>
        <v>382.8</v>
      </c>
      <c r="N14" s="17">
        <f>(G13*H13)</f>
        <v>330</v>
      </c>
      <c r="O14" s="17">
        <f>SUM(M14:N14)</f>
        <v>712.8</v>
      </c>
      <c r="P14" s="14">
        <v>2</v>
      </c>
      <c r="Q14" s="17">
        <f>(O14*P14)</f>
        <v>1425.6</v>
      </c>
    </row>
    <row r="15" spans="1:19" s="1" customFormat="1" ht="30" x14ac:dyDescent="0.25">
      <c r="D15" s="6" t="s">
        <v>90</v>
      </c>
      <c r="E15" s="6"/>
      <c r="F15" s="4"/>
      <c r="G15" s="4"/>
      <c r="I15" s="4"/>
      <c r="M15" s="12"/>
      <c r="N15" s="8"/>
      <c r="O15" s="8"/>
      <c r="P15" s="8"/>
      <c r="Q15" s="8"/>
    </row>
    <row r="16" spans="1:19" s="1" customFormat="1" ht="30" x14ac:dyDescent="0.25">
      <c r="A16" s="4"/>
      <c r="B16" s="4"/>
      <c r="D16" s="6" t="s">
        <v>21</v>
      </c>
      <c r="E16" s="4"/>
      <c r="F16" s="4"/>
      <c r="G16" s="4"/>
      <c r="H16" s="4"/>
      <c r="I16" s="4"/>
      <c r="K16" s="4"/>
      <c r="M16" s="6"/>
      <c r="N16" s="4"/>
      <c r="O16" s="4"/>
      <c r="P16" s="4"/>
      <c r="Q16" s="4"/>
      <c r="S16" s="33"/>
    </row>
    <row r="17" spans="1:17" ht="30" x14ac:dyDescent="0.25">
      <c r="A17" s="4" t="s">
        <v>168</v>
      </c>
      <c r="B17" s="5"/>
      <c r="C17" s="1" t="s">
        <v>22</v>
      </c>
      <c r="D17" s="6" t="s">
        <v>171</v>
      </c>
      <c r="E17" s="4" t="s">
        <v>172</v>
      </c>
      <c r="G17" s="4"/>
      <c r="H17" s="4"/>
      <c r="I17" s="4"/>
      <c r="J17" s="4"/>
      <c r="K17" s="5"/>
      <c r="M17" s="7"/>
      <c r="N17" s="5"/>
      <c r="O17" s="5"/>
      <c r="P17" s="5"/>
      <c r="Q17" s="5"/>
    </row>
    <row r="18" spans="1:17" ht="30" x14ac:dyDescent="0.25">
      <c r="A18" s="4"/>
      <c r="B18" s="5" t="s">
        <v>170</v>
      </c>
      <c r="C18" s="136">
        <v>3</v>
      </c>
      <c r="D18" s="142">
        <v>30.4</v>
      </c>
      <c r="E18" s="141">
        <f>C18*D18</f>
        <v>91.199999999999989</v>
      </c>
      <c r="G18" s="153"/>
      <c r="H18" s="155"/>
      <c r="I18" s="153"/>
      <c r="J18" s="155"/>
      <c r="K18" s="5"/>
      <c r="M18" s="7"/>
      <c r="N18" s="5"/>
      <c r="O18" s="5"/>
      <c r="P18" s="5"/>
      <c r="Q18" s="5"/>
    </row>
    <row r="19" spans="1:17" ht="45" x14ac:dyDescent="0.25">
      <c r="A19" s="4"/>
      <c r="B19" s="5" t="s">
        <v>210</v>
      </c>
      <c r="C19" s="136">
        <v>0.16700000000000001</v>
      </c>
      <c r="D19" s="142">
        <v>30.4</v>
      </c>
      <c r="E19" s="141">
        <f>C19*D19</f>
        <v>5.0768000000000004</v>
      </c>
      <c r="G19" s="153"/>
      <c r="H19" s="155"/>
      <c r="I19" s="153"/>
      <c r="J19" s="155"/>
      <c r="K19" s="5"/>
      <c r="M19" s="7"/>
      <c r="N19" s="5"/>
      <c r="O19" s="5"/>
      <c r="P19" s="5"/>
      <c r="Q19" s="5"/>
    </row>
    <row r="20" spans="1:17" x14ac:dyDescent="0.25">
      <c r="A20" s="4" t="s">
        <v>173</v>
      </c>
      <c r="B20" s="5"/>
      <c r="C20" s="1"/>
      <c r="D20" s="6"/>
      <c r="E20" s="141">
        <f>E18+E19</f>
        <v>96.276799999999994</v>
      </c>
      <c r="G20" s="153"/>
      <c r="H20" s="153"/>
      <c r="I20" s="153"/>
      <c r="J20" s="141"/>
      <c r="K20" s="5"/>
      <c r="M20" s="7"/>
      <c r="N20" s="5"/>
      <c r="O20" s="5"/>
      <c r="P20" s="5"/>
      <c r="Q20" s="5"/>
    </row>
    <row r="21" spans="1:17" x14ac:dyDescent="0.25">
      <c r="A21" s="4"/>
      <c r="B21" s="5"/>
      <c r="C21" s="1"/>
      <c r="D21" s="6"/>
      <c r="E21" s="4"/>
      <c r="G21" s="4"/>
      <c r="H21" s="4"/>
      <c r="I21" s="4"/>
      <c r="J21" s="93"/>
      <c r="K21" s="5"/>
      <c r="M21" s="7"/>
      <c r="N21" s="5"/>
      <c r="O21" s="5"/>
      <c r="P21" s="5"/>
      <c r="Q21" s="5"/>
    </row>
    <row r="22" spans="1:17" s="1" customFormat="1" ht="30" x14ac:dyDescent="0.25">
      <c r="A22" s="4" t="s">
        <v>179</v>
      </c>
      <c r="C22" s="1" t="s">
        <v>22</v>
      </c>
      <c r="D22" s="6" t="s">
        <v>91</v>
      </c>
      <c r="E22" s="6" t="s">
        <v>52</v>
      </c>
      <c r="F22" s="4"/>
      <c r="G22" s="4" t="s">
        <v>24</v>
      </c>
      <c r="H22" s="4" t="s">
        <v>92</v>
      </c>
      <c r="I22" s="4" t="s">
        <v>10</v>
      </c>
      <c r="J22" s="4" t="s">
        <v>93</v>
      </c>
      <c r="K22" s="4"/>
      <c r="M22" s="12"/>
      <c r="N22" s="8"/>
      <c r="O22" s="8"/>
      <c r="P22" s="8"/>
      <c r="Q22" s="8"/>
    </row>
    <row r="23" spans="1:17" ht="30" x14ac:dyDescent="0.25">
      <c r="B23" s="5" t="s">
        <v>214</v>
      </c>
      <c r="C23">
        <v>0.08</v>
      </c>
      <c r="D23" s="22">
        <v>30.4</v>
      </c>
      <c r="E23" s="22">
        <f>(C23*D23)</f>
        <v>2.4319999999999999</v>
      </c>
      <c r="G23" s="5">
        <v>500</v>
      </c>
      <c r="H23" s="8">
        <f>(E23*G23)</f>
        <v>1216</v>
      </c>
      <c r="I23" s="5">
        <v>3</v>
      </c>
      <c r="J23" s="8">
        <f>(H23*I23)</f>
        <v>3648</v>
      </c>
      <c r="K23" s="8"/>
    </row>
    <row r="24" spans="1:17" ht="45" x14ac:dyDescent="0.25">
      <c r="A24" s="4" t="s">
        <v>45</v>
      </c>
      <c r="B24" s="5" t="s">
        <v>46</v>
      </c>
      <c r="C24">
        <v>3.3000000000000002E-2</v>
      </c>
      <c r="D24" s="22">
        <v>30.4</v>
      </c>
      <c r="E24" s="22">
        <f>C24*D24</f>
        <v>1.0032000000000001</v>
      </c>
      <c r="G24" s="5">
        <v>500</v>
      </c>
      <c r="H24" s="8">
        <f>E24*G24</f>
        <v>501.6</v>
      </c>
      <c r="I24" s="5">
        <v>3</v>
      </c>
      <c r="J24" s="8">
        <f>H24*I24</f>
        <v>1504.8000000000002</v>
      </c>
      <c r="K24" s="8"/>
    </row>
    <row r="25" spans="1:17" x14ac:dyDescent="0.25">
      <c r="A25" s="1" t="s">
        <v>180</v>
      </c>
      <c r="J25" s="8">
        <f>J23+J24</f>
        <v>5152.8</v>
      </c>
    </row>
    <row r="26" spans="1:17" x14ac:dyDescent="0.25">
      <c r="A26" s="1" t="s">
        <v>181</v>
      </c>
      <c r="J26" s="8">
        <f>E20</f>
        <v>96.276799999999994</v>
      </c>
    </row>
    <row r="27" spans="1:17" x14ac:dyDescent="0.25">
      <c r="A27" s="1" t="s">
        <v>176</v>
      </c>
      <c r="J27" s="78">
        <f>J25+J26</f>
        <v>5249.0767999999998</v>
      </c>
    </row>
    <row r="28" spans="1:17" s="53" customFormat="1" ht="30" x14ac:dyDescent="0.25">
      <c r="A28" s="80"/>
      <c r="C28" s="80"/>
      <c r="D28" s="81" t="s">
        <v>90</v>
      </c>
      <c r="E28" s="81"/>
      <c r="F28" s="52"/>
      <c r="G28" s="52"/>
      <c r="I28" s="52"/>
      <c r="M28" s="52"/>
    </row>
    <row r="29" spans="1:17" ht="60" x14ac:dyDescent="0.25">
      <c r="A29" s="1"/>
      <c r="C29" s="1" t="s">
        <v>22</v>
      </c>
      <c r="D29" s="19" t="s">
        <v>13</v>
      </c>
      <c r="E29" s="6" t="s">
        <v>8</v>
      </c>
      <c r="G29" s="4" t="s">
        <v>211</v>
      </c>
      <c r="H29" s="6" t="s">
        <v>215</v>
      </c>
      <c r="I29" s="6" t="s">
        <v>216</v>
      </c>
      <c r="J29" s="6" t="s">
        <v>217</v>
      </c>
      <c r="K29" s="4" t="s">
        <v>16</v>
      </c>
      <c r="L29" s="4" t="s">
        <v>218</v>
      </c>
      <c r="M29" s="4" t="s">
        <v>219</v>
      </c>
    </row>
    <row r="30" spans="1:17" x14ac:dyDescent="0.25">
      <c r="A30" s="1" t="s">
        <v>32</v>
      </c>
      <c r="B30" t="s">
        <v>33</v>
      </c>
      <c r="C30">
        <v>8</v>
      </c>
      <c r="D30" s="22">
        <v>28.85</v>
      </c>
      <c r="E30" s="22">
        <f>C30*D30</f>
        <v>230.8</v>
      </c>
      <c r="G30" s="12">
        <v>0.66</v>
      </c>
      <c r="H30" s="12">
        <v>0.66</v>
      </c>
      <c r="I30" s="12">
        <f>G30+H30</f>
        <v>1.32</v>
      </c>
      <c r="J30" s="161">
        <v>500</v>
      </c>
      <c r="K30" s="8">
        <f>I30*J30</f>
        <v>660</v>
      </c>
      <c r="L30" s="161">
        <v>1</v>
      </c>
      <c r="M30" s="12">
        <f>(E30+K30)*L30</f>
        <v>890.8</v>
      </c>
      <c r="N30" s="8"/>
    </row>
    <row r="31" spans="1:17" x14ac:dyDescent="0.25">
      <c r="A31" s="1" t="s">
        <v>34</v>
      </c>
      <c r="B31" t="s">
        <v>35</v>
      </c>
      <c r="C31">
        <v>2.4</v>
      </c>
      <c r="D31" s="22">
        <v>28.85</v>
      </c>
      <c r="E31" s="22">
        <f>C31*D31</f>
        <v>69.239999999999995</v>
      </c>
      <c r="G31" s="12">
        <v>0.66</v>
      </c>
      <c r="H31" s="12">
        <v>0.66</v>
      </c>
      <c r="I31" s="12">
        <f>G31+H31</f>
        <v>1.32</v>
      </c>
      <c r="J31" s="161">
        <v>150</v>
      </c>
      <c r="K31" s="8">
        <f>I31*J31</f>
        <v>198</v>
      </c>
      <c r="L31" s="161">
        <v>1</v>
      </c>
      <c r="M31" s="12">
        <f>(E31+K31)*L31</f>
        <v>267.24</v>
      </c>
      <c r="N31" s="8"/>
    </row>
    <row r="32" spans="1:17" s="14" customFormat="1" ht="30" x14ac:dyDescent="0.25">
      <c r="A32" s="11" t="s">
        <v>94</v>
      </c>
      <c r="D32" s="15"/>
      <c r="E32" s="15"/>
      <c r="F32" s="16"/>
      <c r="G32" s="16"/>
      <c r="I32" s="16"/>
      <c r="L32" s="23"/>
      <c r="M32" s="79">
        <f>M30+M31</f>
        <v>1158.04</v>
      </c>
      <c r="N32" s="17"/>
    </row>
    <row r="33" spans="1:14" ht="30" x14ac:dyDescent="0.25">
      <c r="A33" s="1"/>
      <c r="D33" s="6" t="s">
        <v>90</v>
      </c>
      <c r="L33" s="78"/>
      <c r="N33" s="8"/>
    </row>
    <row r="34" spans="1:14" ht="45" x14ac:dyDescent="0.25">
      <c r="A34" s="1"/>
      <c r="C34" s="1" t="s">
        <v>6</v>
      </c>
      <c r="D34" s="6" t="s">
        <v>91</v>
      </c>
      <c r="E34" s="6" t="s">
        <v>95</v>
      </c>
      <c r="G34" s="42" t="s">
        <v>24</v>
      </c>
      <c r="H34" s="42" t="s">
        <v>25</v>
      </c>
      <c r="I34" s="4" t="s">
        <v>59</v>
      </c>
      <c r="J34" s="42" t="s">
        <v>96</v>
      </c>
      <c r="K34" s="42"/>
      <c r="L34" s="78"/>
      <c r="N34" s="8"/>
    </row>
    <row r="35" spans="1:14" ht="30" x14ac:dyDescent="0.25">
      <c r="A35" s="1" t="s">
        <v>97</v>
      </c>
      <c r="B35" s="5" t="s">
        <v>44</v>
      </c>
      <c r="C35">
        <v>0.08</v>
      </c>
      <c r="D35" s="22">
        <v>30.4</v>
      </c>
      <c r="E35" s="22">
        <f>(C35*D35)</f>
        <v>2.4319999999999999</v>
      </c>
      <c r="G35" s="5">
        <v>500</v>
      </c>
      <c r="H35" s="8">
        <f>(E35*G35)</f>
        <v>1216</v>
      </c>
      <c r="I35" s="5">
        <v>3</v>
      </c>
      <c r="J35" s="8">
        <f>(H35*I35)</f>
        <v>3648</v>
      </c>
      <c r="K35" s="8"/>
    </row>
    <row r="36" spans="1:14" ht="45" x14ac:dyDescent="0.25">
      <c r="A36" s="4" t="s">
        <v>45</v>
      </c>
      <c r="B36" s="5" t="s">
        <v>46</v>
      </c>
      <c r="C36">
        <v>3.3000000000000002E-2</v>
      </c>
      <c r="D36" s="22">
        <v>30.4</v>
      </c>
      <c r="E36" s="22">
        <f>C36*D36</f>
        <v>1.0032000000000001</v>
      </c>
      <c r="G36" s="5">
        <v>500</v>
      </c>
      <c r="H36" s="8">
        <f>E36*G36</f>
        <v>501.6</v>
      </c>
      <c r="I36" s="5">
        <v>3</v>
      </c>
      <c r="J36" s="8">
        <f>H36*I36</f>
        <v>1504.8000000000002</v>
      </c>
      <c r="K36" s="8"/>
    </row>
    <row r="37" spans="1:14" x14ac:dyDescent="0.25">
      <c r="A37" s="1"/>
      <c r="B37" s="5"/>
      <c r="D37" s="22"/>
      <c r="E37" s="22"/>
      <c r="H37" s="8"/>
      <c r="J37" s="78">
        <f>J35+J36</f>
        <v>5152.8</v>
      </c>
      <c r="K37" s="8"/>
    </row>
    <row r="38" spans="1:14" x14ac:dyDescent="0.25">
      <c r="A38" s="1"/>
      <c r="D38" s="6" t="s">
        <v>13</v>
      </c>
    </row>
    <row r="39" spans="1:14" ht="30" x14ac:dyDescent="0.25">
      <c r="A39" s="4" t="s">
        <v>49</v>
      </c>
      <c r="B39" s="5" t="s">
        <v>44</v>
      </c>
      <c r="C39">
        <v>0.08</v>
      </c>
      <c r="D39" s="22">
        <v>28.85</v>
      </c>
      <c r="E39" s="22">
        <f>(C39*D39)</f>
        <v>2.3080000000000003</v>
      </c>
      <c r="G39" s="5">
        <v>150</v>
      </c>
      <c r="H39" s="8">
        <f>(E39*G39)</f>
        <v>346.20000000000005</v>
      </c>
      <c r="I39" s="5">
        <v>1</v>
      </c>
      <c r="J39" s="8">
        <f>(H39*I39)</f>
        <v>346.20000000000005</v>
      </c>
      <c r="K39" s="8"/>
    </row>
    <row r="40" spans="1:14" ht="45" x14ac:dyDescent="0.25">
      <c r="A40" s="4" t="s">
        <v>45</v>
      </c>
      <c r="B40" s="5" t="s">
        <v>46</v>
      </c>
      <c r="C40">
        <v>3.3000000000000002E-2</v>
      </c>
      <c r="D40" s="22">
        <v>28.85</v>
      </c>
      <c r="E40" s="22">
        <f>C40*D40</f>
        <v>0.95205000000000006</v>
      </c>
      <c r="G40" s="5">
        <v>150</v>
      </c>
      <c r="H40" s="8">
        <f>E40*G40</f>
        <v>142.8075</v>
      </c>
      <c r="I40" s="5">
        <v>1</v>
      </c>
      <c r="J40" s="8">
        <f>H40*I40</f>
        <v>142.8075</v>
      </c>
    </row>
    <row r="41" spans="1:14" s="14" customFormat="1" x14ac:dyDescent="0.25">
      <c r="A41" s="9"/>
      <c r="D41" s="15"/>
      <c r="E41" s="15"/>
      <c r="F41" s="16"/>
      <c r="G41" s="16"/>
      <c r="I41" s="16"/>
      <c r="J41" s="23">
        <f>J39+J40</f>
        <v>489.00750000000005</v>
      </c>
      <c r="M41" s="16"/>
    </row>
    <row r="42" spans="1:14" x14ac:dyDescent="0.25">
      <c r="A42" s="1"/>
    </row>
    <row r="43" spans="1:14" ht="30" x14ac:dyDescent="0.25">
      <c r="A43" s="1"/>
      <c r="D43" s="6" t="s">
        <v>90</v>
      </c>
    </row>
    <row r="44" spans="1:14" ht="45" x14ac:dyDescent="0.25">
      <c r="A44" s="1" t="s">
        <v>51</v>
      </c>
      <c r="C44" s="1" t="s">
        <v>22</v>
      </c>
      <c r="D44" s="6" t="s">
        <v>38</v>
      </c>
      <c r="E44" s="6" t="s">
        <v>98</v>
      </c>
      <c r="G44" s="4" t="s">
        <v>24</v>
      </c>
      <c r="H44" s="42" t="s">
        <v>99</v>
      </c>
      <c r="I44" s="4" t="s">
        <v>63</v>
      </c>
      <c r="J44" s="42" t="s">
        <v>42</v>
      </c>
      <c r="K44" s="42"/>
    </row>
    <row r="45" spans="1:14" ht="45" x14ac:dyDescent="0.25">
      <c r="A45" s="1"/>
      <c r="B45" s="5" t="s">
        <v>202</v>
      </c>
      <c r="C45">
        <v>0.25</v>
      </c>
      <c r="D45" s="22">
        <v>36</v>
      </c>
      <c r="E45" s="22">
        <f>C45*D45</f>
        <v>9</v>
      </c>
      <c r="G45" s="5">
        <v>500</v>
      </c>
      <c r="H45" s="8">
        <f>(E45*G45)</f>
        <v>4500</v>
      </c>
      <c r="I45" s="5">
        <v>3</v>
      </c>
      <c r="J45" s="78">
        <f>(H45*I45)</f>
        <v>13500</v>
      </c>
      <c r="K45" s="78"/>
    </row>
    <row r="46" spans="1:14" s="14" customFormat="1" x14ac:dyDescent="0.25">
      <c r="D46" s="15"/>
      <c r="E46" s="15"/>
      <c r="F46" s="16"/>
      <c r="G46" s="16"/>
      <c r="I46" s="16"/>
      <c r="M46" s="16"/>
    </row>
    <row r="48" spans="1:14" ht="30" x14ac:dyDescent="0.25">
      <c r="D48" s="6" t="s">
        <v>90</v>
      </c>
    </row>
    <row r="49" spans="1:13" ht="30" x14ac:dyDescent="0.25">
      <c r="A49" s="87" t="s">
        <v>54</v>
      </c>
      <c r="C49" s="1" t="s">
        <v>22</v>
      </c>
      <c r="D49" s="19" t="s">
        <v>91</v>
      </c>
      <c r="E49" s="6" t="s">
        <v>100</v>
      </c>
      <c r="G49" s="20" t="s">
        <v>68</v>
      </c>
      <c r="H49" s="20" t="s">
        <v>101</v>
      </c>
      <c r="I49" s="4" t="s">
        <v>102</v>
      </c>
      <c r="J49" s="87" t="s">
        <v>10</v>
      </c>
      <c r="L49" s="4" t="s">
        <v>64</v>
      </c>
    </row>
    <row r="50" spans="1:13" ht="90" x14ac:dyDescent="0.25">
      <c r="A50" s="87"/>
      <c r="B50" s="5" t="s">
        <v>103</v>
      </c>
      <c r="C50">
        <v>11</v>
      </c>
      <c r="D50" s="22">
        <v>30.4</v>
      </c>
      <c r="E50" s="22">
        <f>C50*D50</f>
        <v>334.4</v>
      </c>
      <c r="G50" s="13">
        <v>100</v>
      </c>
      <c r="H50" s="13">
        <v>200</v>
      </c>
      <c r="I50" s="5">
        <v>10</v>
      </c>
      <c r="J50">
        <v>1</v>
      </c>
      <c r="L50" s="13">
        <f>(E50+G50+H50)*I50*J50</f>
        <v>6344</v>
      </c>
    </row>
    <row r="53" spans="1:13" s="14" customFormat="1" x14ac:dyDescent="0.25">
      <c r="D53" s="15"/>
      <c r="E53" s="15"/>
      <c r="F53" s="16"/>
      <c r="G53" s="16"/>
      <c r="I53" s="16"/>
      <c r="M53" s="16"/>
    </row>
    <row r="54" spans="1:13" ht="30" x14ac:dyDescent="0.25">
      <c r="D54" s="6" t="s">
        <v>90</v>
      </c>
    </row>
    <row r="55" spans="1:13" ht="30" x14ac:dyDescent="0.25">
      <c r="A55" s="87" t="s">
        <v>61</v>
      </c>
      <c r="C55" s="1" t="s">
        <v>22</v>
      </c>
      <c r="D55" s="19" t="s">
        <v>91</v>
      </c>
      <c r="E55" s="6" t="s">
        <v>100</v>
      </c>
      <c r="G55" s="20" t="s">
        <v>68</v>
      </c>
      <c r="H55" s="20" t="s">
        <v>101</v>
      </c>
      <c r="I55" s="4" t="s">
        <v>102</v>
      </c>
      <c r="J55" s="87" t="s">
        <v>10</v>
      </c>
      <c r="L55" s="4" t="s">
        <v>20</v>
      </c>
    </row>
    <row r="56" spans="1:13" ht="90" x14ac:dyDescent="0.25">
      <c r="B56" s="5" t="s">
        <v>103</v>
      </c>
      <c r="C56">
        <v>11</v>
      </c>
      <c r="D56" s="22">
        <v>30.4</v>
      </c>
      <c r="E56" s="22">
        <f>C56*D56</f>
        <v>334.4</v>
      </c>
      <c r="G56" s="13">
        <v>100</v>
      </c>
      <c r="H56" s="13">
        <v>200</v>
      </c>
      <c r="I56" s="5">
        <v>10</v>
      </c>
      <c r="J56">
        <v>2</v>
      </c>
      <c r="L56" s="13">
        <f>(E56+G56+H56)*I56*J56</f>
        <v>12688</v>
      </c>
    </row>
    <row r="58" spans="1:13" s="14" customFormat="1" x14ac:dyDescent="0.25">
      <c r="D58" s="15"/>
      <c r="E58" s="15"/>
      <c r="F58" s="16"/>
      <c r="G58" s="16"/>
      <c r="I58" s="16"/>
      <c r="M58" s="16"/>
    </row>
    <row r="60" spans="1:13" ht="30" x14ac:dyDescent="0.25">
      <c r="D60" s="6" t="s">
        <v>90</v>
      </c>
    </row>
    <row r="61" spans="1:13" ht="30" x14ac:dyDescent="0.25">
      <c r="A61" s="87" t="s">
        <v>66</v>
      </c>
      <c r="C61" s="1" t="s">
        <v>22</v>
      </c>
      <c r="D61" s="19" t="s">
        <v>91</v>
      </c>
      <c r="E61" s="6" t="s">
        <v>100</v>
      </c>
      <c r="G61" s="20" t="s">
        <v>68</v>
      </c>
      <c r="H61" s="20" t="s">
        <v>101</v>
      </c>
      <c r="I61" s="4" t="s">
        <v>102</v>
      </c>
      <c r="J61" s="87" t="s">
        <v>10</v>
      </c>
      <c r="L61" s="4" t="s">
        <v>64</v>
      </c>
    </row>
    <row r="62" spans="1:13" ht="90" x14ac:dyDescent="0.25">
      <c r="B62" s="5" t="s">
        <v>103</v>
      </c>
      <c r="C62">
        <v>11</v>
      </c>
      <c r="D62" s="22">
        <v>30.4</v>
      </c>
      <c r="E62" s="22">
        <f>C62*D62</f>
        <v>334.4</v>
      </c>
      <c r="G62" s="13">
        <v>100</v>
      </c>
      <c r="H62" s="13">
        <v>200</v>
      </c>
      <c r="I62" s="5">
        <v>10</v>
      </c>
      <c r="J62">
        <v>2</v>
      </c>
      <c r="L62" s="13">
        <f>(E62+G62+H62)*I62*J62</f>
        <v>12688</v>
      </c>
    </row>
    <row r="63" spans="1:13" x14ac:dyDescent="0.25">
      <c r="E63" s="22"/>
    </row>
    <row r="64" spans="1:13" x14ac:dyDescent="0.25">
      <c r="E64" s="22"/>
    </row>
    <row r="65" spans="1:13" x14ac:dyDescent="0.25">
      <c r="E65" s="22"/>
    </row>
    <row r="66" spans="1:13" s="53" customFormat="1" x14ac:dyDescent="0.25">
      <c r="D66" s="54"/>
      <c r="E66" s="54"/>
      <c r="F66" s="52"/>
      <c r="G66" s="52"/>
      <c r="I66" s="52"/>
      <c r="M66" s="52"/>
    </row>
    <row r="67" spans="1:13" ht="30" x14ac:dyDescent="0.25">
      <c r="C67" s="1"/>
      <c r="D67" s="6" t="s">
        <v>90</v>
      </c>
      <c r="E67" s="6"/>
    </row>
    <row r="68" spans="1:13" ht="45" x14ac:dyDescent="0.25">
      <c r="A68" s="20" t="s">
        <v>70</v>
      </c>
      <c r="B68" s="5"/>
      <c r="C68" s="1" t="s">
        <v>22</v>
      </c>
      <c r="D68" s="6" t="s">
        <v>104</v>
      </c>
      <c r="E68" s="4" t="s">
        <v>71</v>
      </c>
      <c r="F68" s="89" t="s">
        <v>105</v>
      </c>
      <c r="G68" s="4" t="s">
        <v>73</v>
      </c>
      <c r="H68" s="4"/>
      <c r="I68" s="4"/>
      <c r="L68" s="4"/>
    </row>
    <row r="69" spans="1:13" ht="45" x14ac:dyDescent="0.25">
      <c r="A69" s="5"/>
      <c r="B69" s="5" t="s">
        <v>74</v>
      </c>
      <c r="C69">
        <v>1</v>
      </c>
      <c r="D69" s="91">
        <v>30.4</v>
      </c>
      <c r="E69" s="82">
        <f>C69*D69</f>
        <v>30.4</v>
      </c>
      <c r="F69" s="5">
        <v>30</v>
      </c>
      <c r="G69" s="12">
        <f>E69*F69</f>
        <v>912</v>
      </c>
      <c r="H69" s="5"/>
      <c r="J69" s="18"/>
      <c r="K69" s="18"/>
      <c r="L69" s="31"/>
    </row>
    <row r="70" spans="1:13" x14ac:dyDescent="0.25">
      <c r="B70" s="5"/>
      <c r="E70" s="22"/>
      <c r="G70" s="82"/>
      <c r="H70" s="5"/>
      <c r="I70" s="12"/>
      <c r="L70" s="12"/>
    </row>
    <row r="71" spans="1:13" x14ac:dyDescent="0.25">
      <c r="B71" s="5"/>
      <c r="D71" s="22"/>
      <c r="E71" s="22"/>
      <c r="G71" s="82"/>
      <c r="H71" s="5"/>
      <c r="I71" s="12"/>
      <c r="L71" s="12"/>
    </row>
    <row r="73" spans="1:13" s="53" customFormat="1" ht="30" x14ac:dyDescent="0.25">
      <c r="D73" s="81" t="s">
        <v>90</v>
      </c>
      <c r="E73" s="54"/>
      <c r="F73" s="52"/>
      <c r="G73" s="52"/>
      <c r="I73" s="52"/>
      <c r="M73" s="52"/>
    </row>
    <row r="74" spans="1:13" ht="75" x14ac:dyDescent="0.25">
      <c r="A74" s="20" t="s">
        <v>106</v>
      </c>
      <c r="B74" s="5"/>
      <c r="C74" s="1" t="s">
        <v>22</v>
      </c>
      <c r="D74" s="19" t="s">
        <v>38</v>
      </c>
      <c r="E74" s="90" t="s">
        <v>75</v>
      </c>
      <c r="F74" s="49"/>
      <c r="G74" s="4" t="s">
        <v>107</v>
      </c>
    </row>
    <row r="75" spans="1:13" ht="30" x14ac:dyDescent="0.25">
      <c r="A75" s="5"/>
      <c r="B75" s="89" t="s">
        <v>77</v>
      </c>
      <c r="C75">
        <v>1.5</v>
      </c>
      <c r="D75" s="22">
        <v>36</v>
      </c>
      <c r="E75" s="5">
        <v>50</v>
      </c>
      <c r="G75" s="12">
        <f>(C75*D75)*E75</f>
        <v>2700</v>
      </c>
    </row>
    <row r="79" spans="1:13" x14ac:dyDescent="0.25">
      <c r="A79" s="5"/>
      <c r="B79" s="4" t="s">
        <v>78</v>
      </c>
    </row>
    <row r="80" spans="1:13" x14ac:dyDescent="0.25">
      <c r="A80" s="4" t="s">
        <v>79</v>
      </c>
      <c r="B80" s="5"/>
    </row>
    <row r="81" spans="1:2" x14ac:dyDescent="0.25">
      <c r="A81" s="4" t="s">
        <v>80</v>
      </c>
      <c r="B81" s="12">
        <f>Q14</f>
        <v>1425.6</v>
      </c>
    </row>
    <row r="82" spans="1:2" x14ac:dyDescent="0.25">
      <c r="A82" s="4" t="s">
        <v>81</v>
      </c>
      <c r="B82" s="12">
        <f>Q10</f>
        <v>549.92999999999995</v>
      </c>
    </row>
    <row r="83" spans="1:2" x14ac:dyDescent="0.25">
      <c r="A83" s="4" t="s">
        <v>167</v>
      </c>
      <c r="B83" s="12"/>
    </row>
    <row r="84" spans="1:2" x14ac:dyDescent="0.25">
      <c r="A84" s="4" t="s">
        <v>177</v>
      </c>
      <c r="B84" s="12">
        <f>E20</f>
        <v>96.276799999999994</v>
      </c>
    </row>
    <row r="85" spans="1:2" x14ac:dyDescent="0.25">
      <c r="A85" s="4" t="s">
        <v>182</v>
      </c>
      <c r="B85" s="12">
        <f>J27</f>
        <v>5249.0767999999998</v>
      </c>
    </row>
    <row r="86" spans="1:2" x14ac:dyDescent="0.25">
      <c r="A86" s="4" t="s">
        <v>32</v>
      </c>
      <c r="B86" s="12">
        <f>M32</f>
        <v>1158.04</v>
      </c>
    </row>
    <row r="87" spans="1:2" x14ac:dyDescent="0.25">
      <c r="A87" s="4" t="s">
        <v>82</v>
      </c>
      <c r="B87" s="12">
        <f>J37</f>
        <v>5152.8</v>
      </c>
    </row>
    <row r="88" spans="1:2" ht="30" x14ac:dyDescent="0.25">
      <c r="A88" s="4" t="s">
        <v>49</v>
      </c>
      <c r="B88" s="12">
        <f>J41</f>
        <v>489.00750000000005</v>
      </c>
    </row>
    <row r="89" spans="1:2" x14ac:dyDescent="0.25">
      <c r="A89" s="4" t="s">
        <v>51</v>
      </c>
      <c r="B89" s="12">
        <f>J45</f>
        <v>13500</v>
      </c>
    </row>
    <row r="90" spans="1:2" x14ac:dyDescent="0.25">
      <c r="A90" s="20" t="s">
        <v>54</v>
      </c>
      <c r="B90" s="12">
        <f>L50</f>
        <v>6344</v>
      </c>
    </row>
    <row r="91" spans="1:2" x14ac:dyDescent="0.25">
      <c r="A91" s="4" t="s">
        <v>61</v>
      </c>
      <c r="B91" s="12">
        <f>L56</f>
        <v>12688</v>
      </c>
    </row>
    <row r="92" spans="1:2" x14ac:dyDescent="0.25">
      <c r="A92" s="4" t="s">
        <v>66</v>
      </c>
      <c r="B92" s="12">
        <f>L62</f>
        <v>12688</v>
      </c>
    </row>
    <row r="93" spans="1:2" x14ac:dyDescent="0.25">
      <c r="A93" s="20" t="s">
        <v>70</v>
      </c>
      <c r="B93" s="12">
        <f>G69</f>
        <v>912</v>
      </c>
    </row>
    <row r="94" spans="1:2" ht="30" x14ac:dyDescent="0.25">
      <c r="A94" s="4" t="s">
        <v>106</v>
      </c>
      <c r="B94" s="12">
        <f>G75</f>
        <v>2700</v>
      </c>
    </row>
  </sheetData>
  <customSheetViews>
    <customSheetView guid="{C24DFD9B-B479-46F5-99ED-7B7DE09933FE}" scale="80" topLeftCell="A67">
      <selection activeCell="G75" sqref="G75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opLeftCell="A76" zoomScale="90" zoomScaleNormal="90" workbookViewId="0"/>
  </sheetViews>
  <sheetFormatPr defaultRowHeight="15" x14ac:dyDescent="0.25"/>
  <cols>
    <col min="1" max="1" width="47.140625" customWidth="1"/>
    <col min="2" max="2" width="30" customWidth="1"/>
    <col min="3" max="3" width="18.7109375" customWidth="1"/>
    <col min="4" max="4" width="28.140625" style="97" customWidth="1"/>
    <col min="5" max="5" width="21.42578125" customWidth="1"/>
    <col min="6" max="6" width="18.85546875" customWidth="1"/>
    <col min="7" max="7" width="22" customWidth="1"/>
    <col min="8" max="8" width="17.85546875" customWidth="1"/>
    <col min="9" max="9" width="16.85546875" customWidth="1"/>
    <col min="10" max="10" width="19.42578125" customWidth="1"/>
    <col min="11" max="11" width="15.7109375" customWidth="1"/>
    <col min="12" max="12" width="22" customWidth="1"/>
    <col min="13" max="13" width="19.7109375" customWidth="1"/>
    <col min="14" max="14" width="17.140625" customWidth="1"/>
    <col min="15" max="15" width="21.28515625" customWidth="1"/>
    <col min="16" max="16" width="29.140625" customWidth="1"/>
  </cols>
  <sheetData>
    <row r="1" spans="1:19" x14ac:dyDescent="0.25">
      <c r="A1" t="s">
        <v>229</v>
      </c>
    </row>
    <row r="2" spans="1:19" x14ac:dyDescent="0.25">
      <c r="A2" t="s">
        <v>108</v>
      </c>
    </row>
    <row r="3" spans="1:19" x14ac:dyDescent="0.25">
      <c r="A3" t="s">
        <v>109</v>
      </c>
    </row>
    <row r="4" spans="1:19" x14ac:dyDescent="0.25">
      <c r="A4" t="s">
        <v>110</v>
      </c>
    </row>
    <row r="5" spans="1:19" x14ac:dyDescent="0.25">
      <c r="A5" t="s">
        <v>111</v>
      </c>
    </row>
    <row r="6" spans="1:19" x14ac:dyDescent="0.25">
      <c r="A6" t="s">
        <v>112</v>
      </c>
    </row>
    <row r="7" spans="1:19" s="14" customFormat="1" x14ac:dyDescent="0.25">
      <c r="A7" s="11" t="s">
        <v>4</v>
      </c>
      <c r="B7" s="11"/>
      <c r="C7" s="11"/>
      <c r="D7" s="67"/>
      <c r="E7" s="10"/>
      <c r="F7" s="10"/>
      <c r="G7" s="11"/>
      <c r="H7" s="11"/>
      <c r="I7" s="11"/>
      <c r="J7" s="165"/>
      <c r="K7" s="165"/>
      <c r="L7" s="11"/>
      <c r="M7" s="10"/>
      <c r="N7" s="11"/>
      <c r="O7" s="11"/>
      <c r="P7" s="11"/>
    </row>
    <row r="8" spans="1:19" ht="57.75" customHeight="1" x14ac:dyDescent="0.25">
      <c r="A8" s="4"/>
      <c r="B8" s="4"/>
      <c r="C8" s="4"/>
      <c r="D8" s="19" t="s">
        <v>113</v>
      </c>
      <c r="E8" s="6"/>
      <c r="F8" s="95"/>
      <c r="G8" s="4"/>
      <c r="H8" s="4"/>
      <c r="I8" s="4"/>
      <c r="J8" s="6"/>
      <c r="K8" s="157" t="s">
        <v>197</v>
      </c>
      <c r="M8" s="6"/>
      <c r="N8" s="4"/>
      <c r="O8" s="4"/>
      <c r="P8" s="4"/>
    </row>
    <row r="9" spans="1:19" ht="62.25" customHeight="1" x14ac:dyDescent="0.25">
      <c r="A9" s="5"/>
      <c r="B9" s="5"/>
      <c r="C9" s="4" t="s">
        <v>6</v>
      </c>
      <c r="D9" s="19" t="s">
        <v>7</v>
      </c>
      <c r="E9" s="4" t="s">
        <v>8</v>
      </c>
      <c r="F9" s="27"/>
      <c r="G9" s="4"/>
      <c r="H9" s="5"/>
      <c r="I9" s="5"/>
      <c r="J9" s="4"/>
      <c r="K9" s="25"/>
      <c r="L9" s="4" t="s">
        <v>8</v>
      </c>
      <c r="M9" s="42" t="s">
        <v>195</v>
      </c>
      <c r="N9" s="4"/>
      <c r="O9" s="4" t="s">
        <v>10</v>
      </c>
      <c r="P9" s="4" t="s">
        <v>203</v>
      </c>
    </row>
    <row r="10" spans="1:19" x14ac:dyDescent="0.25">
      <c r="A10" s="4" t="s">
        <v>11</v>
      </c>
      <c r="B10" s="5" t="s">
        <v>12</v>
      </c>
      <c r="C10" s="5">
        <v>5</v>
      </c>
      <c r="D10" s="98">
        <v>30</v>
      </c>
      <c r="E10" s="36">
        <f>C10*D10</f>
        <v>150</v>
      </c>
      <c r="F10" s="27"/>
      <c r="G10" s="5"/>
      <c r="H10" s="5"/>
      <c r="I10" s="5"/>
      <c r="J10" s="5"/>
      <c r="K10" s="60"/>
      <c r="L10" s="47">
        <f>(E10+E12)</f>
        <v>154.08000000000001</v>
      </c>
      <c r="M10" s="29">
        <f>J12</f>
        <v>303.56</v>
      </c>
      <c r="N10" s="31"/>
      <c r="O10" s="5">
        <v>4</v>
      </c>
      <c r="P10" s="31">
        <f>(L10*O10)+M10</f>
        <v>919.88000000000011</v>
      </c>
    </row>
    <row r="11" spans="1:19" ht="30" x14ac:dyDescent="0.25">
      <c r="A11" s="4"/>
      <c r="B11" s="5"/>
      <c r="C11" s="5"/>
      <c r="D11" s="96" t="s">
        <v>13</v>
      </c>
      <c r="E11" s="36"/>
      <c r="F11" s="27"/>
      <c r="G11" s="4" t="s">
        <v>14</v>
      </c>
      <c r="H11" s="4" t="s">
        <v>163</v>
      </c>
      <c r="I11" s="4"/>
      <c r="J11" s="4" t="s">
        <v>114</v>
      </c>
      <c r="K11" s="60"/>
      <c r="L11" s="46"/>
      <c r="M11" s="7"/>
      <c r="N11" s="5"/>
      <c r="O11" s="5"/>
      <c r="P11" s="5"/>
    </row>
    <row r="12" spans="1:19" ht="60" x14ac:dyDescent="0.25">
      <c r="A12" s="5"/>
      <c r="B12" s="5" t="s">
        <v>17</v>
      </c>
      <c r="C12" s="5">
        <v>0.24</v>
      </c>
      <c r="D12" s="98">
        <v>17</v>
      </c>
      <c r="E12" s="36">
        <f>C12*D12</f>
        <v>4.08</v>
      </c>
      <c r="F12" s="27"/>
      <c r="G12" s="36">
        <v>151.78</v>
      </c>
      <c r="H12" s="5">
        <v>2</v>
      </c>
      <c r="I12" s="5"/>
      <c r="J12" s="29">
        <f>G12*H12</f>
        <v>303.56</v>
      </c>
      <c r="K12" s="158" t="s">
        <v>198</v>
      </c>
      <c r="M12" s="7"/>
      <c r="N12" s="28"/>
      <c r="O12" s="28"/>
      <c r="P12" s="31"/>
    </row>
    <row r="13" spans="1:19" ht="30" x14ac:dyDescent="0.25">
      <c r="A13" s="5"/>
      <c r="B13" s="5" t="s">
        <v>115</v>
      </c>
      <c r="C13" s="5">
        <v>0.96</v>
      </c>
      <c r="D13" s="98">
        <v>17</v>
      </c>
      <c r="E13" s="36">
        <f>C13*D13</f>
        <v>16.32</v>
      </c>
      <c r="F13" s="27"/>
      <c r="G13" s="36">
        <v>0.96</v>
      </c>
      <c r="H13" s="5">
        <v>60</v>
      </c>
      <c r="I13" s="5"/>
      <c r="J13" s="37">
        <f>(G13*H13)</f>
        <v>57.599999999999994</v>
      </c>
      <c r="K13" s="61"/>
      <c r="L13" s="92" t="s">
        <v>8</v>
      </c>
      <c r="M13" s="6" t="s">
        <v>14</v>
      </c>
      <c r="N13" s="63" t="s">
        <v>89</v>
      </c>
      <c r="O13" s="63" t="s">
        <v>10</v>
      </c>
      <c r="P13" s="63" t="s">
        <v>20</v>
      </c>
    </row>
    <row r="14" spans="1:19" s="14" customFormat="1" x14ac:dyDescent="0.25">
      <c r="A14" s="11"/>
      <c r="B14" s="11"/>
      <c r="C14" s="11"/>
      <c r="D14" s="67"/>
      <c r="E14" s="11"/>
      <c r="F14" s="76"/>
      <c r="G14" s="11"/>
      <c r="H14" s="11"/>
      <c r="I14" s="11"/>
      <c r="J14" s="11"/>
      <c r="K14" s="26"/>
      <c r="L14" s="43">
        <f>(E10+E13)</f>
        <v>166.32</v>
      </c>
      <c r="M14" s="65">
        <f>G13*H13</f>
        <v>57.599999999999994</v>
      </c>
      <c r="N14" s="43">
        <f>SUM(L14:M14)</f>
        <v>223.92</v>
      </c>
      <c r="O14" s="16">
        <v>4</v>
      </c>
      <c r="P14" s="43">
        <f>N14*O14</f>
        <v>895.68</v>
      </c>
    </row>
    <row r="15" spans="1:19" s="1" customFormat="1" ht="30" x14ac:dyDescent="0.25">
      <c r="A15" s="4"/>
      <c r="B15" s="4"/>
      <c r="D15" s="19" t="s">
        <v>113</v>
      </c>
      <c r="E15" s="4"/>
      <c r="F15" s="4"/>
      <c r="G15" s="4"/>
      <c r="H15" s="4"/>
      <c r="I15" s="4"/>
      <c r="K15" s="4"/>
      <c r="M15" s="6"/>
      <c r="N15" s="4"/>
      <c r="O15" s="4"/>
      <c r="P15" s="4"/>
      <c r="Q15" s="4"/>
      <c r="S15" s="33"/>
    </row>
    <row r="16" spans="1:19" s="1" customFormat="1" x14ac:dyDescent="0.25">
      <c r="A16" s="4"/>
      <c r="B16" s="4"/>
      <c r="D16" s="6" t="s">
        <v>187</v>
      </c>
      <c r="E16" s="4"/>
      <c r="F16" s="4"/>
      <c r="G16" s="4"/>
      <c r="H16" s="4"/>
      <c r="I16" s="4"/>
      <c r="K16" s="4"/>
      <c r="M16" s="6"/>
      <c r="N16" s="4"/>
      <c r="O16" s="4"/>
      <c r="P16" s="4"/>
      <c r="Q16" s="4"/>
      <c r="S16" s="33"/>
    </row>
    <row r="17" spans="1:17" ht="30" x14ac:dyDescent="0.25">
      <c r="A17" s="4" t="s">
        <v>168</v>
      </c>
      <c r="B17" s="5"/>
      <c r="C17" s="1" t="s">
        <v>22</v>
      </c>
      <c r="D17" s="6" t="s">
        <v>171</v>
      </c>
      <c r="E17" s="4" t="s">
        <v>172</v>
      </c>
      <c r="F17" s="5"/>
      <c r="G17" s="4"/>
      <c r="H17" s="4"/>
      <c r="I17" s="4"/>
      <c r="J17" s="4"/>
      <c r="K17" s="5"/>
      <c r="M17" s="7"/>
      <c r="N17" s="5"/>
      <c r="O17" s="5"/>
      <c r="P17" s="5"/>
      <c r="Q17" s="5"/>
    </row>
    <row r="18" spans="1:17" ht="30" x14ac:dyDescent="0.25">
      <c r="A18" s="4"/>
      <c r="B18" s="5" t="s">
        <v>170</v>
      </c>
      <c r="C18" s="136">
        <v>3</v>
      </c>
      <c r="D18" s="137">
        <v>32</v>
      </c>
      <c r="E18" s="156">
        <f>C18*D18</f>
        <v>96</v>
      </c>
      <c r="F18" s="153"/>
      <c r="G18" s="153"/>
      <c r="H18" s="156"/>
      <c r="I18" s="153"/>
      <c r="J18" s="156"/>
      <c r="K18" s="5"/>
      <c r="M18" s="7"/>
      <c r="N18" s="5"/>
      <c r="O18" s="5"/>
      <c r="P18" s="5"/>
      <c r="Q18" s="5"/>
    </row>
    <row r="19" spans="1:17" ht="60" x14ac:dyDescent="0.25">
      <c r="A19" s="4"/>
      <c r="B19" s="5" t="s">
        <v>210</v>
      </c>
      <c r="C19" s="136">
        <v>0.16700000000000001</v>
      </c>
      <c r="D19" s="137">
        <v>32</v>
      </c>
      <c r="E19" s="156">
        <f>C19*D19</f>
        <v>5.3440000000000003</v>
      </c>
      <c r="F19" s="153"/>
      <c r="G19" s="153"/>
      <c r="H19" s="156"/>
      <c r="I19" s="153"/>
      <c r="J19" s="156"/>
      <c r="K19" s="5"/>
      <c r="M19" s="7"/>
      <c r="N19" s="5"/>
      <c r="O19" s="5"/>
      <c r="P19" s="5"/>
      <c r="Q19" s="5"/>
    </row>
    <row r="20" spans="1:17" x14ac:dyDescent="0.25">
      <c r="A20" s="4" t="s">
        <v>173</v>
      </c>
      <c r="B20" s="5"/>
      <c r="C20" s="1"/>
      <c r="D20" s="6"/>
      <c r="E20" s="93">
        <f>E18+E19</f>
        <v>101.34399999999999</v>
      </c>
      <c r="F20" s="5"/>
      <c r="G20" s="4"/>
      <c r="H20" s="4"/>
      <c r="I20" s="4"/>
      <c r="J20" s="93"/>
      <c r="K20" s="5"/>
      <c r="M20" s="7"/>
      <c r="N20" s="5"/>
      <c r="O20" s="5"/>
      <c r="P20" s="5"/>
      <c r="Q20" s="5"/>
    </row>
    <row r="21" spans="1:17" x14ac:dyDescent="0.25">
      <c r="A21" s="4"/>
      <c r="B21" s="5"/>
      <c r="C21" s="1"/>
      <c r="D21" s="6"/>
      <c r="E21" s="4"/>
      <c r="F21" s="5"/>
      <c r="G21" s="4"/>
      <c r="H21" s="4"/>
      <c r="I21" s="4"/>
      <c r="J21" s="93"/>
      <c r="K21" s="5"/>
      <c r="M21" s="7"/>
      <c r="N21" s="5"/>
      <c r="O21" s="5"/>
      <c r="P21" s="5"/>
      <c r="Q21" s="5"/>
    </row>
    <row r="22" spans="1:17" ht="45" x14ac:dyDescent="0.25">
      <c r="A22" s="4" t="s">
        <v>179</v>
      </c>
      <c r="B22" s="5"/>
      <c r="C22" s="1" t="s">
        <v>22</v>
      </c>
      <c r="D22" s="19" t="s">
        <v>7</v>
      </c>
      <c r="E22" s="4" t="s">
        <v>23</v>
      </c>
      <c r="F22" s="5"/>
      <c r="G22" s="4" t="s">
        <v>24</v>
      </c>
      <c r="H22" s="4" t="s">
        <v>116</v>
      </c>
      <c r="I22" s="4" t="s">
        <v>10</v>
      </c>
      <c r="J22" s="4" t="s">
        <v>27</v>
      </c>
      <c r="K22" s="5"/>
      <c r="M22" s="7"/>
      <c r="N22" s="5"/>
      <c r="O22" s="5"/>
      <c r="P22" s="5"/>
      <c r="Q22" s="5"/>
    </row>
    <row r="23" spans="1:17" ht="45" x14ac:dyDescent="0.25">
      <c r="A23" s="4"/>
      <c r="B23" s="5" t="s">
        <v>28</v>
      </c>
      <c r="C23">
        <v>0.08</v>
      </c>
      <c r="D23" s="98">
        <v>30</v>
      </c>
      <c r="E23" s="31">
        <f>C23*D23</f>
        <v>2.4</v>
      </c>
      <c r="F23" s="5"/>
      <c r="G23" s="5">
        <v>60</v>
      </c>
      <c r="H23" s="31">
        <f>(E23*G23)</f>
        <v>144</v>
      </c>
      <c r="I23" s="5">
        <v>1</v>
      </c>
      <c r="J23" s="18">
        <f>(H23*I23)</f>
        <v>144</v>
      </c>
      <c r="K23" s="5"/>
      <c r="M23" s="7"/>
      <c r="N23" s="5"/>
      <c r="O23" s="5"/>
      <c r="P23" s="5"/>
      <c r="Q23" s="5"/>
    </row>
    <row r="24" spans="1:17" ht="60" x14ac:dyDescent="0.25">
      <c r="A24" s="4" t="s">
        <v>45</v>
      </c>
      <c r="B24" s="5" t="s">
        <v>46</v>
      </c>
      <c r="C24">
        <v>3.3000000000000002E-2</v>
      </c>
      <c r="D24" s="98">
        <v>30</v>
      </c>
      <c r="E24" s="31">
        <f>(C24*D24)</f>
        <v>0.99</v>
      </c>
      <c r="F24" s="5"/>
      <c r="G24" s="5">
        <v>60</v>
      </c>
      <c r="H24" s="31">
        <f>(E24*G24)</f>
        <v>59.4</v>
      </c>
      <c r="I24" s="5">
        <v>1</v>
      </c>
      <c r="J24" s="18">
        <f>(H24*I24)</f>
        <v>59.4</v>
      </c>
      <c r="K24" s="5"/>
      <c r="M24" s="7"/>
      <c r="N24" s="5"/>
      <c r="O24" s="5"/>
      <c r="P24" s="5"/>
      <c r="Q24" s="5"/>
    </row>
    <row r="25" spans="1:17" x14ac:dyDescent="0.25">
      <c r="A25" s="4" t="s">
        <v>183</v>
      </c>
      <c r="B25" s="5"/>
      <c r="D25" s="99"/>
      <c r="E25" s="5"/>
      <c r="F25" s="5"/>
      <c r="G25" s="5"/>
      <c r="H25" s="5"/>
      <c r="I25" s="5"/>
      <c r="J25" s="138">
        <f>SUM(J23:J24)</f>
        <v>203.4</v>
      </c>
      <c r="K25" s="5"/>
      <c r="M25" s="7"/>
      <c r="N25" s="5"/>
      <c r="O25" s="5"/>
      <c r="P25" s="5"/>
      <c r="Q25" s="5"/>
    </row>
    <row r="26" spans="1:17" s="143" customFormat="1" x14ac:dyDescent="0.25">
      <c r="A26" s="148" t="s">
        <v>184</v>
      </c>
      <c r="B26" s="144"/>
      <c r="D26" s="145"/>
      <c r="E26" s="144"/>
      <c r="F26" s="144"/>
      <c r="G26" s="144"/>
      <c r="H26" s="144"/>
      <c r="I26" s="144"/>
      <c r="J26" s="150">
        <f>E20</f>
        <v>101.34399999999999</v>
      </c>
      <c r="K26" s="144"/>
      <c r="M26" s="146"/>
      <c r="N26" s="144"/>
      <c r="O26" s="144"/>
      <c r="P26" s="144"/>
      <c r="Q26" s="144"/>
    </row>
    <row r="27" spans="1:17" s="143" customFormat="1" x14ac:dyDescent="0.25">
      <c r="A27" s="151" t="s">
        <v>185</v>
      </c>
      <c r="B27" s="144"/>
      <c r="D27" s="145"/>
      <c r="E27" s="144"/>
      <c r="F27" s="144"/>
      <c r="G27" s="144"/>
      <c r="H27" s="144"/>
      <c r="I27" s="144"/>
      <c r="J27" s="149">
        <f>J25+J26</f>
        <v>304.74400000000003</v>
      </c>
      <c r="K27" s="144"/>
      <c r="M27" s="146"/>
      <c r="N27" s="144"/>
      <c r="O27" s="144"/>
      <c r="P27" s="144"/>
      <c r="Q27" s="144"/>
    </row>
    <row r="28" spans="1:17" s="53" customFormat="1" ht="30" x14ac:dyDescent="0.25">
      <c r="A28" s="51"/>
      <c r="B28" s="52"/>
      <c r="D28" s="147" t="s">
        <v>113</v>
      </c>
      <c r="E28" s="52"/>
      <c r="F28" s="52"/>
      <c r="G28" s="52"/>
      <c r="H28" s="52"/>
      <c r="I28" s="52"/>
      <c r="K28" s="52"/>
      <c r="M28" s="54"/>
      <c r="N28" s="52"/>
      <c r="O28" s="52"/>
      <c r="P28" s="52"/>
      <c r="Q28" s="52"/>
    </row>
    <row r="29" spans="1:17" ht="48" customHeight="1" x14ac:dyDescent="0.25">
      <c r="A29" s="4"/>
      <c r="B29" s="5"/>
      <c r="C29" s="1" t="s">
        <v>22</v>
      </c>
      <c r="D29" s="19" t="s">
        <v>13</v>
      </c>
      <c r="E29" s="4" t="s">
        <v>29</v>
      </c>
      <c r="F29" s="5"/>
      <c r="G29" s="4" t="s">
        <v>211</v>
      </c>
      <c r="H29" s="1" t="s">
        <v>220</v>
      </c>
      <c r="I29" s="4" t="s">
        <v>221</v>
      </c>
      <c r="J29" s="4" t="s">
        <v>15</v>
      </c>
      <c r="K29" s="4" t="s">
        <v>222</v>
      </c>
      <c r="L29" s="4" t="s">
        <v>218</v>
      </c>
      <c r="M29" s="6" t="s">
        <v>223</v>
      </c>
      <c r="N29" s="5"/>
      <c r="O29" s="5"/>
      <c r="P29" s="5"/>
      <c r="Q29" s="5"/>
    </row>
    <row r="30" spans="1:17" ht="30" x14ac:dyDescent="0.25">
      <c r="A30" s="4" t="s">
        <v>32</v>
      </c>
      <c r="B30" s="5" t="s">
        <v>117</v>
      </c>
      <c r="C30">
        <v>0.96</v>
      </c>
      <c r="D30" s="98">
        <v>17</v>
      </c>
      <c r="E30" s="31">
        <f>C30*D30</f>
        <v>16.32</v>
      </c>
      <c r="F30" s="5"/>
      <c r="G30" s="31">
        <v>0.96</v>
      </c>
      <c r="H30" s="31">
        <v>0.96</v>
      </c>
      <c r="I30" s="31">
        <f>G30+H30</f>
        <v>1.92</v>
      </c>
      <c r="J30" s="159">
        <v>60</v>
      </c>
      <c r="K30" s="18">
        <f>I30*J30</f>
        <v>115.19999999999999</v>
      </c>
      <c r="L30" s="160">
        <v>1</v>
      </c>
      <c r="M30" s="162">
        <f>(E30+K30)*L30</f>
        <v>131.51999999999998</v>
      </c>
      <c r="N30" s="29"/>
      <c r="O30" s="29"/>
      <c r="P30" s="29"/>
      <c r="Q30" s="29"/>
    </row>
    <row r="31" spans="1:17" ht="30" x14ac:dyDescent="0.25">
      <c r="A31" s="4" t="s">
        <v>34</v>
      </c>
      <c r="B31" s="5" t="s">
        <v>118</v>
      </c>
      <c r="C31">
        <v>0.28799999999999998</v>
      </c>
      <c r="D31" s="98">
        <v>17</v>
      </c>
      <c r="E31" s="31">
        <f>C31*D31</f>
        <v>4.8959999999999999</v>
      </c>
      <c r="F31" s="5"/>
      <c r="G31" s="31">
        <v>0.96</v>
      </c>
      <c r="H31" s="31">
        <v>0.96</v>
      </c>
      <c r="I31" s="31">
        <f>G31+H31</f>
        <v>1.92</v>
      </c>
      <c r="J31" s="159">
        <v>18</v>
      </c>
      <c r="K31" s="18">
        <f>I31*J31</f>
        <v>34.56</v>
      </c>
      <c r="L31" s="160">
        <v>1</v>
      </c>
      <c r="M31" s="21">
        <f>(E31+K31)*L31</f>
        <v>39.456000000000003</v>
      </c>
      <c r="N31" s="29"/>
      <c r="O31" s="29"/>
      <c r="P31" s="29"/>
      <c r="Q31" s="29"/>
    </row>
    <row r="32" spans="1:17" s="14" customFormat="1" x14ac:dyDescent="0.25">
      <c r="A32" s="11" t="s">
        <v>36</v>
      </c>
      <c r="B32" s="16"/>
      <c r="D32" s="100"/>
      <c r="E32" s="16"/>
      <c r="F32" s="16"/>
      <c r="G32" s="16"/>
      <c r="H32" s="16"/>
      <c r="I32" s="35"/>
      <c r="K32" s="35"/>
      <c r="M32" s="164">
        <f>M30+M31</f>
        <v>170.976</v>
      </c>
      <c r="N32" s="30"/>
      <c r="O32" s="30"/>
      <c r="P32" s="30"/>
      <c r="Q32" s="30"/>
    </row>
    <row r="33" spans="1:17" ht="30" x14ac:dyDescent="0.25">
      <c r="A33" s="4"/>
      <c r="B33" s="5"/>
      <c r="D33" s="19" t="s">
        <v>113</v>
      </c>
      <c r="E33" s="5"/>
      <c r="F33" s="5"/>
      <c r="G33" s="5"/>
      <c r="H33" s="5"/>
      <c r="I33" s="5"/>
      <c r="K33" s="5"/>
      <c r="M33" s="7"/>
      <c r="N33" s="29"/>
      <c r="O33" s="29"/>
      <c r="P33" s="29"/>
      <c r="Q33" s="29"/>
    </row>
    <row r="34" spans="1:17" ht="45" x14ac:dyDescent="0.25">
      <c r="A34" s="4"/>
      <c r="B34" s="5"/>
      <c r="C34" s="1" t="s">
        <v>37</v>
      </c>
      <c r="D34" s="19" t="s">
        <v>38</v>
      </c>
      <c r="E34" s="4" t="s">
        <v>39</v>
      </c>
      <c r="F34" s="5"/>
      <c r="G34" s="6" t="s">
        <v>40</v>
      </c>
      <c r="H34" s="6" t="s">
        <v>119</v>
      </c>
      <c r="I34" s="4" t="s">
        <v>10</v>
      </c>
      <c r="J34" s="4" t="s">
        <v>42</v>
      </c>
      <c r="K34" s="5"/>
      <c r="M34" s="7"/>
      <c r="N34" s="5"/>
      <c r="O34" s="5"/>
      <c r="P34" s="5"/>
      <c r="Q34" s="5"/>
    </row>
    <row r="35" spans="1:17" ht="30" x14ac:dyDescent="0.25">
      <c r="A35" s="4" t="s">
        <v>43</v>
      </c>
      <c r="B35" s="5" t="s">
        <v>44</v>
      </c>
      <c r="C35">
        <v>0.08</v>
      </c>
      <c r="D35" s="98">
        <v>30</v>
      </c>
      <c r="E35" s="36">
        <f>(C35*D35)</f>
        <v>2.4</v>
      </c>
      <c r="F35" s="5"/>
      <c r="G35" s="5">
        <v>60</v>
      </c>
      <c r="H35" s="37">
        <f>(E35*G35)</f>
        <v>144</v>
      </c>
      <c r="I35" s="5">
        <v>1</v>
      </c>
      <c r="J35" s="38">
        <f>(H35*I35)</f>
        <v>144</v>
      </c>
      <c r="K35" s="5"/>
      <c r="M35" s="7"/>
      <c r="N35" s="5"/>
      <c r="O35" s="5"/>
      <c r="P35" s="5"/>
      <c r="Q35" s="5"/>
    </row>
    <row r="36" spans="1:17" x14ac:dyDescent="0.25">
      <c r="A36" s="4"/>
      <c r="B36" s="55"/>
      <c r="D36" s="98"/>
      <c r="E36" s="31"/>
      <c r="F36" s="5"/>
      <c r="G36" s="5"/>
      <c r="H36" s="31"/>
      <c r="I36" s="5"/>
      <c r="J36" s="18"/>
      <c r="K36" s="5"/>
      <c r="M36" s="7"/>
      <c r="N36" s="5"/>
      <c r="O36" s="5"/>
      <c r="P36" s="5"/>
      <c r="Q36" s="5"/>
    </row>
    <row r="37" spans="1:17" ht="60" x14ac:dyDescent="0.25">
      <c r="A37" s="4" t="s">
        <v>45</v>
      </c>
      <c r="B37" s="5" t="s">
        <v>46</v>
      </c>
      <c r="C37">
        <v>3.3000000000000002E-2</v>
      </c>
      <c r="D37" s="98">
        <v>30</v>
      </c>
      <c r="E37" s="31">
        <f>(C37*D37)</f>
        <v>0.99</v>
      </c>
      <c r="F37" s="5"/>
      <c r="G37" s="5">
        <v>60</v>
      </c>
      <c r="H37" s="31">
        <f>(E37*G37)</f>
        <v>59.4</v>
      </c>
      <c r="I37" s="5">
        <v>1</v>
      </c>
      <c r="J37" s="38">
        <f>(H37*I37)</f>
        <v>59.4</v>
      </c>
      <c r="K37" s="5"/>
      <c r="M37" s="7"/>
      <c r="N37" s="5"/>
      <c r="O37" s="5"/>
      <c r="P37" s="5"/>
      <c r="Q37" s="5"/>
    </row>
    <row r="38" spans="1:17" x14ac:dyDescent="0.25">
      <c r="A38" s="4"/>
      <c r="B38" s="5"/>
      <c r="D38" s="99"/>
      <c r="E38" s="5"/>
      <c r="F38" s="5"/>
      <c r="G38" s="5"/>
      <c r="H38" s="5"/>
      <c r="I38" s="5"/>
      <c r="J38" s="39">
        <f>J35+J37</f>
        <v>203.4</v>
      </c>
      <c r="K38" s="5"/>
      <c r="M38" s="7"/>
      <c r="N38" s="5"/>
      <c r="O38" s="5"/>
      <c r="P38" s="5"/>
      <c r="Q38" s="5"/>
    </row>
    <row r="39" spans="1:17" ht="45" x14ac:dyDescent="0.25">
      <c r="A39" s="4"/>
      <c r="B39" s="5"/>
      <c r="D39" s="19" t="s">
        <v>13</v>
      </c>
      <c r="E39" s="5"/>
      <c r="F39" s="5"/>
      <c r="G39" s="4" t="s">
        <v>15</v>
      </c>
      <c r="H39" s="6" t="s">
        <v>120</v>
      </c>
      <c r="I39" s="6" t="s">
        <v>10</v>
      </c>
      <c r="J39" s="4" t="s">
        <v>48</v>
      </c>
      <c r="K39" s="5"/>
      <c r="M39" s="7"/>
      <c r="N39" s="5"/>
      <c r="O39" s="5"/>
      <c r="P39" s="5"/>
      <c r="Q39" s="5"/>
    </row>
    <row r="40" spans="1:17" ht="45" x14ac:dyDescent="0.25">
      <c r="A40" s="4" t="s">
        <v>49</v>
      </c>
      <c r="B40" s="5" t="s">
        <v>121</v>
      </c>
      <c r="C40">
        <v>0.08</v>
      </c>
      <c r="D40" s="106">
        <v>17</v>
      </c>
      <c r="E40" s="107">
        <f>C40*D40</f>
        <v>1.36</v>
      </c>
      <c r="F40" s="5"/>
      <c r="G40" s="5">
        <v>18</v>
      </c>
      <c r="H40" s="37">
        <f>(E40*G40)</f>
        <v>24.48</v>
      </c>
      <c r="I40" s="5">
        <v>1</v>
      </c>
      <c r="J40" s="39">
        <f>(H40*I40)</f>
        <v>24.48</v>
      </c>
      <c r="K40" s="5"/>
      <c r="M40" s="7"/>
      <c r="N40" s="5"/>
      <c r="O40" s="5"/>
      <c r="P40" s="5"/>
      <c r="Q40" s="5"/>
    </row>
    <row r="41" spans="1:17" ht="60" x14ac:dyDescent="0.25">
      <c r="A41" s="4" t="s">
        <v>45</v>
      </c>
      <c r="B41" s="5" t="s">
        <v>46</v>
      </c>
      <c r="C41">
        <v>3.3000000000000002E-2</v>
      </c>
      <c r="D41" s="106">
        <v>17</v>
      </c>
      <c r="E41" s="107">
        <f>(C41*D41)</f>
        <v>0.56100000000000005</v>
      </c>
      <c r="F41" s="5"/>
      <c r="G41" s="5">
        <v>18</v>
      </c>
      <c r="H41" s="37">
        <f>E41*G41</f>
        <v>10.098000000000001</v>
      </c>
      <c r="I41" s="5">
        <v>1</v>
      </c>
      <c r="J41" s="39">
        <f>H41*I41</f>
        <v>10.098000000000001</v>
      </c>
      <c r="K41" s="5"/>
      <c r="M41" s="7"/>
      <c r="N41" s="5"/>
      <c r="O41" s="5"/>
      <c r="P41" s="5"/>
      <c r="Q41" s="5"/>
    </row>
    <row r="42" spans="1:17" x14ac:dyDescent="0.25">
      <c r="A42" s="4"/>
      <c r="B42" s="5"/>
      <c r="D42" s="99"/>
      <c r="E42" s="5"/>
      <c r="F42" s="5"/>
      <c r="G42" s="5"/>
      <c r="H42" s="5"/>
      <c r="I42" s="5"/>
      <c r="J42" s="39">
        <f>J40+J41</f>
        <v>34.578000000000003</v>
      </c>
      <c r="K42" s="5"/>
      <c r="M42" s="7"/>
      <c r="N42" s="5"/>
      <c r="O42" s="5"/>
      <c r="P42" s="5"/>
      <c r="Q42" s="5"/>
    </row>
    <row r="43" spans="1:17" s="5" customFormat="1" ht="45" x14ac:dyDescent="0.25">
      <c r="A43" s="4"/>
      <c r="C43" s="1" t="s">
        <v>37</v>
      </c>
      <c r="D43" s="19" t="s">
        <v>38</v>
      </c>
      <c r="E43" s="4" t="s">
        <v>39</v>
      </c>
      <c r="G43" s="6" t="s">
        <v>40</v>
      </c>
      <c r="H43" s="6" t="s">
        <v>119</v>
      </c>
      <c r="I43" s="4" t="s">
        <v>10</v>
      </c>
      <c r="J43" s="4" t="s">
        <v>42</v>
      </c>
    </row>
    <row r="44" spans="1:17" s="5" customFormat="1" ht="30" x14ac:dyDescent="0.25">
      <c r="A44" s="4" t="s">
        <v>122</v>
      </c>
      <c r="B44" s="5" t="s">
        <v>44</v>
      </c>
      <c r="C44">
        <v>0.08</v>
      </c>
      <c r="D44" s="98">
        <v>30</v>
      </c>
      <c r="E44" s="36">
        <f>(C44*D44)</f>
        <v>2.4</v>
      </c>
      <c r="G44" s="5">
        <v>18</v>
      </c>
      <c r="H44" s="37">
        <f>(E44*G44)</f>
        <v>43.199999999999996</v>
      </c>
      <c r="I44" s="5">
        <v>4</v>
      </c>
      <c r="J44" s="38">
        <f>(H44*I44)</f>
        <v>172.79999999999998</v>
      </c>
    </row>
    <row r="45" spans="1:17" s="5" customFormat="1" x14ac:dyDescent="0.25">
      <c r="A45" s="4"/>
      <c r="B45" s="55"/>
      <c r="C45"/>
      <c r="D45" s="98"/>
      <c r="E45" s="31"/>
      <c r="H45" s="31"/>
      <c r="J45" s="18"/>
    </row>
    <row r="46" spans="1:17" s="5" customFormat="1" ht="60" x14ac:dyDescent="0.25">
      <c r="A46" s="4" t="s">
        <v>123</v>
      </c>
      <c r="B46" s="5" t="s">
        <v>46</v>
      </c>
      <c r="C46">
        <v>3.3000000000000002E-2</v>
      </c>
      <c r="D46" s="98">
        <v>30</v>
      </c>
      <c r="E46" s="31">
        <f>(C46*D46)</f>
        <v>0.99</v>
      </c>
      <c r="G46" s="5">
        <v>18</v>
      </c>
      <c r="H46" s="31">
        <f>(E46*G46)</f>
        <v>17.82</v>
      </c>
      <c r="I46" s="5">
        <v>4</v>
      </c>
      <c r="J46" s="38">
        <f>(H46*I46)</f>
        <v>71.28</v>
      </c>
    </row>
    <row r="47" spans="1:17" s="14" customFormat="1" x14ac:dyDescent="0.25">
      <c r="A47" s="11"/>
      <c r="B47" s="16"/>
      <c r="D47" s="67"/>
      <c r="E47" s="16"/>
      <c r="F47" s="16"/>
      <c r="G47" s="16"/>
      <c r="H47" s="16"/>
      <c r="I47" s="16"/>
      <c r="J47" s="44">
        <f>J44+J46</f>
        <v>244.07999999999998</v>
      </c>
      <c r="K47" s="16"/>
      <c r="M47" s="15"/>
      <c r="N47" s="16"/>
      <c r="O47" s="16"/>
      <c r="P47" s="16"/>
      <c r="Q47" s="16"/>
    </row>
    <row r="48" spans="1:17" ht="45" x14ac:dyDescent="0.25">
      <c r="A48" s="20" t="s">
        <v>51</v>
      </c>
      <c r="B48" s="5"/>
      <c r="C48" s="1" t="s">
        <v>22</v>
      </c>
      <c r="D48" s="19" t="s">
        <v>38</v>
      </c>
      <c r="E48" s="4" t="s">
        <v>52</v>
      </c>
      <c r="F48" s="5"/>
      <c r="G48" s="6" t="s">
        <v>40</v>
      </c>
      <c r="H48" s="6" t="s">
        <v>41</v>
      </c>
      <c r="I48" s="19" t="s">
        <v>10</v>
      </c>
      <c r="J48" s="42" t="s">
        <v>53</v>
      </c>
      <c r="K48" s="5"/>
      <c r="M48" s="7"/>
      <c r="N48" s="5"/>
      <c r="O48" s="5"/>
      <c r="P48" s="5"/>
      <c r="Q48" s="5"/>
    </row>
    <row r="49" spans="1:17" ht="45" x14ac:dyDescent="0.25">
      <c r="A49" s="5" t="s">
        <v>124</v>
      </c>
      <c r="B49" s="5" t="s">
        <v>166</v>
      </c>
      <c r="C49">
        <v>0.25</v>
      </c>
      <c r="D49" s="98">
        <v>30</v>
      </c>
      <c r="E49" s="36">
        <f>C49*D49</f>
        <v>7.5</v>
      </c>
      <c r="F49" s="5"/>
      <c r="G49" s="5">
        <v>60</v>
      </c>
      <c r="H49" s="36">
        <f>(E49*G49)</f>
        <v>450</v>
      </c>
      <c r="I49" s="5">
        <v>2</v>
      </c>
      <c r="J49" s="39">
        <f>(H49*I49)</f>
        <v>900</v>
      </c>
      <c r="K49" s="5"/>
      <c r="M49" s="7"/>
      <c r="N49" s="5"/>
      <c r="O49" s="5"/>
      <c r="P49" s="5"/>
      <c r="Q49" s="5"/>
    </row>
    <row r="50" spans="1:17" s="14" customFormat="1" x14ac:dyDescent="0.25">
      <c r="A50" s="16"/>
      <c r="B50" s="16"/>
      <c r="D50" s="100"/>
      <c r="E50" s="16"/>
      <c r="F50" s="16"/>
      <c r="G50" s="16"/>
      <c r="H50" s="16"/>
      <c r="I50" s="16"/>
      <c r="K50" s="16"/>
      <c r="M50" s="15"/>
      <c r="N50" s="16"/>
      <c r="O50" s="16"/>
      <c r="P50" s="16"/>
      <c r="Q50" s="16"/>
    </row>
    <row r="51" spans="1:17" x14ac:dyDescent="0.25">
      <c r="A51" s="5"/>
      <c r="B51" s="5"/>
      <c r="D51" s="99"/>
      <c r="E51" s="5"/>
      <c r="F51" s="5"/>
      <c r="G51" s="5"/>
      <c r="H51" s="5"/>
      <c r="I51" s="5"/>
      <c r="K51" s="5"/>
      <c r="M51" s="7"/>
      <c r="N51" s="5"/>
      <c r="O51" s="5"/>
      <c r="P51" s="5"/>
      <c r="Q51" s="5"/>
    </row>
    <row r="52" spans="1:17" x14ac:dyDescent="0.25">
      <c r="A52" s="5"/>
      <c r="B52" s="5"/>
      <c r="D52" s="19"/>
      <c r="E52" s="5"/>
      <c r="F52" s="5"/>
      <c r="G52" s="5"/>
      <c r="H52" s="5"/>
      <c r="I52" s="5"/>
      <c r="K52" s="5"/>
      <c r="M52" s="7"/>
      <c r="N52" s="5"/>
      <c r="O52" s="5"/>
      <c r="P52" s="5"/>
      <c r="Q52" s="5"/>
    </row>
    <row r="53" spans="1:17" x14ac:dyDescent="0.25">
      <c r="A53" s="20" t="s">
        <v>54</v>
      </c>
      <c r="B53" s="5"/>
      <c r="C53" s="1"/>
      <c r="D53" s="99"/>
      <c r="E53" s="42"/>
      <c r="F53" s="5"/>
      <c r="G53" s="6"/>
      <c r="H53" s="6"/>
      <c r="I53" s="4"/>
      <c r="J53" s="48"/>
      <c r="K53" s="20"/>
      <c r="M53" s="7"/>
      <c r="N53" s="5"/>
      <c r="O53" s="5"/>
      <c r="P53" s="5"/>
      <c r="Q53" s="5"/>
    </row>
    <row r="54" spans="1:17" ht="30" x14ac:dyDescent="0.25">
      <c r="A54" s="5"/>
      <c r="B54" s="5"/>
      <c r="C54" s="1" t="s">
        <v>55</v>
      </c>
      <c r="D54" s="101" t="s">
        <v>56</v>
      </c>
      <c r="E54" s="4" t="s">
        <v>125</v>
      </c>
      <c r="F54" s="4" t="s">
        <v>58</v>
      </c>
      <c r="G54" s="1" t="s">
        <v>10</v>
      </c>
      <c r="H54" s="4" t="s">
        <v>20</v>
      </c>
      <c r="I54" s="5"/>
      <c r="K54" s="46"/>
      <c r="L54" s="3"/>
      <c r="M54" s="7"/>
      <c r="N54" s="5"/>
      <c r="O54" s="5"/>
      <c r="P54" s="5"/>
      <c r="Q54" s="5"/>
    </row>
    <row r="55" spans="1:17" ht="60" x14ac:dyDescent="0.25">
      <c r="A55" s="4"/>
      <c r="B55" s="133" t="s">
        <v>126</v>
      </c>
      <c r="C55" s="18">
        <v>400</v>
      </c>
      <c r="D55" s="102">
        <v>0</v>
      </c>
      <c r="E55" s="31">
        <v>0</v>
      </c>
      <c r="F55" s="5">
        <v>1</v>
      </c>
      <c r="G55">
        <v>1</v>
      </c>
      <c r="H55" s="37">
        <f>(C55+D55+E55)*F55</f>
        <v>400</v>
      </c>
      <c r="I55" s="5"/>
      <c r="K55" s="5"/>
      <c r="M55" s="7"/>
      <c r="N55" s="5"/>
      <c r="O55" s="5"/>
      <c r="P55" s="5"/>
      <c r="Q55" s="5"/>
    </row>
    <row r="56" spans="1:17" x14ac:dyDescent="0.25">
      <c r="A56" s="4"/>
      <c r="B56" s="5"/>
      <c r="D56" s="99"/>
      <c r="E56" s="5"/>
      <c r="F56" s="5"/>
      <c r="G56" s="5"/>
      <c r="H56" s="5"/>
      <c r="I56" s="5"/>
      <c r="K56" s="5"/>
      <c r="M56" s="7"/>
      <c r="N56" s="5"/>
      <c r="O56" s="5"/>
      <c r="P56" s="5"/>
      <c r="Q56" s="5"/>
    </row>
    <row r="57" spans="1:17" s="14" customFormat="1" x14ac:dyDescent="0.25">
      <c r="A57" s="11"/>
      <c r="B57" s="16"/>
      <c r="D57" s="100"/>
      <c r="E57" s="16"/>
      <c r="F57" s="16"/>
      <c r="G57" s="16"/>
      <c r="H57" s="16"/>
      <c r="I57" s="16"/>
      <c r="K57" s="16"/>
      <c r="M57" s="15"/>
      <c r="N57" s="16"/>
      <c r="O57" s="16"/>
      <c r="P57" s="16"/>
      <c r="Q57" s="16"/>
    </row>
    <row r="58" spans="1:17" x14ac:dyDescent="0.25">
      <c r="A58" s="4"/>
      <c r="B58" s="5"/>
      <c r="D58" s="19"/>
      <c r="E58" s="5"/>
      <c r="F58" s="5"/>
      <c r="G58" s="5"/>
      <c r="H58" s="5"/>
      <c r="I58" s="5"/>
      <c r="K58" s="5"/>
      <c r="M58" s="7"/>
      <c r="N58" s="5"/>
      <c r="O58" s="5"/>
      <c r="P58" s="5"/>
      <c r="Q58" s="5"/>
    </row>
    <row r="59" spans="1:17" x14ac:dyDescent="0.25">
      <c r="A59" s="4" t="s">
        <v>61</v>
      </c>
      <c r="B59" s="5"/>
      <c r="C59" s="1"/>
      <c r="D59" s="19"/>
      <c r="E59" s="4"/>
      <c r="F59" s="4"/>
      <c r="G59" s="4"/>
      <c r="H59" s="4"/>
      <c r="I59" s="4"/>
      <c r="J59" s="49"/>
      <c r="K59" s="4"/>
      <c r="M59" s="7"/>
      <c r="N59" s="5"/>
      <c r="O59" s="5"/>
      <c r="P59" s="5"/>
      <c r="Q59" s="5"/>
    </row>
    <row r="60" spans="1:17" ht="30" x14ac:dyDescent="0.25">
      <c r="A60" s="5"/>
      <c r="B60" s="5"/>
      <c r="C60" s="87" t="s">
        <v>55</v>
      </c>
      <c r="D60" s="101" t="s">
        <v>56</v>
      </c>
      <c r="E60" s="4" t="s">
        <v>125</v>
      </c>
      <c r="F60" s="4" t="s">
        <v>58</v>
      </c>
      <c r="G60" s="4" t="s">
        <v>127</v>
      </c>
      <c r="H60" s="93" t="s">
        <v>64</v>
      </c>
      <c r="I60" s="5"/>
      <c r="K60" s="36"/>
      <c r="M60" s="7"/>
      <c r="N60" s="5"/>
      <c r="O60" s="5"/>
      <c r="P60" s="5"/>
      <c r="Q60" s="5"/>
    </row>
    <row r="61" spans="1:17" ht="60" x14ac:dyDescent="0.25">
      <c r="A61" s="5"/>
      <c r="B61" s="133" t="s">
        <v>126</v>
      </c>
      <c r="C61" s="18">
        <v>400</v>
      </c>
      <c r="D61" s="103">
        <v>0</v>
      </c>
      <c r="E61" s="31">
        <v>0</v>
      </c>
      <c r="F61" s="5">
        <v>1</v>
      </c>
      <c r="G61" s="94">
        <v>4</v>
      </c>
      <c r="H61" s="31">
        <f>(C61+D61+E61)*(F61*G61)</f>
        <v>1600</v>
      </c>
      <c r="I61" s="5"/>
      <c r="K61" s="36"/>
      <c r="M61" s="7"/>
      <c r="N61" s="5"/>
      <c r="O61" s="5"/>
      <c r="P61" s="5"/>
      <c r="Q61" s="5"/>
    </row>
    <row r="62" spans="1:17" x14ac:dyDescent="0.25">
      <c r="A62" s="5"/>
      <c r="B62" s="5"/>
      <c r="D62" s="99"/>
      <c r="E62" s="5"/>
      <c r="F62" s="5"/>
      <c r="G62" s="5"/>
      <c r="H62" s="31"/>
      <c r="I62" s="5"/>
      <c r="K62" s="36"/>
      <c r="M62" s="7"/>
      <c r="N62" s="5"/>
      <c r="O62" s="5"/>
      <c r="P62" s="5"/>
      <c r="Q62" s="5"/>
    </row>
    <row r="63" spans="1:17" s="14" customFormat="1" x14ac:dyDescent="0.25">
      <c r="A63" s="16"/>
      <c r="B63" s="16"/>
      <c r="D63" s="100"/>
      <c r="E63" s="16"/>
      <c r="F63" s="16"/>
      <c r="G63" s="16"/>
      <c r="H63" s="85"/>
      <c r="I63" s="16"/>
      <c r="K63" s="41"/>
      <c r="M63" s="15"/>
      <c r="N63" s="16"/>
      <c r="O63" s="16"/>
      <c r="P63" s="16"/>
      <c r="Q63" s="16"/>
    </row>
    <row r="64" spans="1:17" x14ac:dyDescent="0.25">
      <c r="A64" s="4"/>
      <c r="B64" s="5"/>
      <c r="D64" s="99"/>
      <c r="E64" s="5"/>
      <c r="F64" s="5"/>
      <c r="G64" s="5"/>
      <c r="H64" s="5"/>
      <c r="I64" s="5"/>
      <c r="K64" s="5"/>
      <c r="M64" s="7"/>
      <c r="N64" s="5"/>
      <c r="O64" s="5"/>
      <c r="P64" s="5"/>
      <c r="Q64" s="5"/>
    </row>
    <row r="65" spans="1:17" x14ac:dyDescent="0.25">
      <c r="A65" s="4"/>
      <c r="B65" s="5"/>
      <c r="C65" s="1"/>
      <c r="D65" s="99"/>
      <c r="E65" s="4"/>
      <c r="F65" s="5"/>
      <c r="G65" s="55"/>
      <c r="H65" s="5"/>
      <c r="I65" s="5"/>
      <c r="K65" s="5"/>
      <c r="M65" s="7"/>
      <c r="N65" s="5"/>
      <c r="O65" s="5"/>
      <c r="P65" s="5"/>
      <c r="Q65" s="5"/>
    </row>
    <row r="66" spans="1:17" ht="30" x14ac:dyDescent="0.25">
      <c r="A66" s="4" t="s">
        <v>66</v>
      </c>
      <c r="B66" s="5"/>
      <c r="C66" s="1" t="s">
        <v>67</v>
      </c>
      <c r="D66" s="19" t="s">
        <v>68</v>
      </c>
      <c r="E66" s="57" t="s">
        <v>125</v>
      </c>
      <c r="F66" s="4" t="s">
        <v>58</v>
      </c>
      <c r="G66" s="42" t="s">
        <v>128</v>
      </c>
      <c r="H66" s="4" t="s">
        <v>64</v>
      </c>
      <c r="I66" s="5"/>
      <c r="K66" s="5"/>
      <c r="M66" s="7"/>
      <c r="N66" s="5"/>
      <c r="O66" s="5"/>
      <c r="P66" s="5"/>
      <c r="Q66" s="5"/>
    </row>
    <row r="67" spans="1:17" ht="60" x14ac:dyDescent="0.25">
      <c r="A67" s="5"/>
      <c r="B67" s="133" t="s">
        <v>126</v>
      </c>
      <c r="C67" s="56">
        <v>400</v>
      </c>
      <c r="D67" s="98">
        <v>0</v>
      </c>
      <c r="E67" s="31">
        <v>0</v>
      </c>
      <c r="F67" s="5">
        <v>1</v>
      </c>
      <c r="G67" s="5">
        <v>4</v>
      </c>
      <c r="H67" s="37">
        <f>(C67+D67+E67)*(F67*G67)</f>
        <v>1600</v>
      </c>
      <c r="I67" s="5"/>
      <c r="K67" s="5"/>
      <c r="M67" s="7"/>
      <c r="N67" s="5"/>
      <c r="O67" s="5"/>
      <c r="P67" s="5"/>
      <c r="Q67" s="5"/>
    </row>
    <row r="68" spans="1:17" x14ac:dyDescent="0.25">
      <c r="A68" s="4"/>
      <c r="B68" s="5"/>
      <c r="D68" s="99"/>
      <c r="E68" s="5"/>
      <c r="F68" s="5"/>
      <c r="G68" s="5"/>
      <c r="H68" s="5"/>
      <c r="I68" s="5"/>
      <c r="K68" s="5"/>
      <c r="M68" s="7"/>
      <c r="N68" s="5"/>
      <c r="O68" s="5"/>
      <c r="P68" s="5"/>
      <c r="Q68" s="5"/>
    </row>
    <row r="69" spans="1:17" x14ac:dyDescent="0.25">
      <c r="A69" s="4"/>
      <c r="B69" s="5"/>
      <c r="D69" s="99"/>
      <c r="E69" s="5"/>
      <c r="F69" s="5"/>
      <c r="G69" s="5"/>
      <c r="H69" s="5"/>
      <c r="I69" s="5"/>
      <c r="K69" s="5"/>
      <c r="M69" s="7"/>
      <c r="N69" s="5"/>
      <c r="O69" s="5"/>
      <c r="P69" s="5"/>
      <c r="Q69" s="5"/>
    </row>
    <row r="70" spans="1:17" s="53" customFormat="1" x14ac:dyDescent="0.25">
      <c r="A70" s="51"/>
      <c r="B70" s="52"/>
      <c r="D70" s="104"/>
      <c r="E70" s="52"/>
      <c r="F70" s="52"/>
      <c r="G70" s="52"/>
      <c r="H70" s="52"/>
      <c r="I70" s="52"/>
      <c r="K70" s="52"/>
      <c r="M70" s="54"/>
      <c r="N70" s="52"/>
      <c r="O70" s="52"/>
      <c r="P70" s="52"/>
      <c r="Q70" s="52"/>
    </row>
    <row r="71" spans="1:17" ht="30" x14ac:dyDescent="0.25">
      <c r="A71" s="4"/>
      <c r="B71" s="5"/>
      <c r="D71" s="19" t="s">
        <v>113</v>
      </c>
      <c r="E71" s="5"/>
      <c r="F71" s="5"/>
      <c r="G71" s="5"/>
      <c r="H71" s="5"/>
      <c r="I71" s="5"/>
      <c r="K71" s="5"/>
      <c r="M71" s="7"/>
      <c r="N71" s="5"/>
      <c r="O71" s="5"/>
      <c r="P71" s="5"/>
      <c r="Q71" s="5"/>
    </row>
    <row r="72" spans="1:17" ht="30" x14ac:dyDescent="0.25">
      <c r="A72" s="20" t="s">
        <v>70</v>
      </c>
      <c r="B72" s="5"/>
      <c r="C72" s="1" t="s">
        <v>22</v>
      </c>
      <c r="D72" s="19" t="s">
        <v>38</v>
      </c>
      <c r="E72" s="4" t="s">
        <v>71</v>
      </c>
      <c r="F72" s="89" t="s">
        <v>72</v>
      </c>
      <c r="G72" s="4" t="s">
        <v>73</v>
      </c>
      <c r="H72" s="4"/>
      <c r="I72" s="4"/>
      <c r="K72" s="4"/>
      <c r="M72" s="7"/>
      <c r="N72" s="5"/>
      <c r="O72" s="5"/>
      <c r="P72" s="5"/>
      <c r="Q72" s="5"/>
    </row>
    <row r="73" spans="1:17" ht="45" x14ac:dyDescent="0.25">
      <c r="A73" s="5"/>
      <c r="B73" s="5" t="s">
        <v>129</v>
      </c>
      <c r="C73">
        <v>1</v>
      </c>
      <c r="D73" s="105">
        <v>30</v>
      </c>
      <c r="E73" s="36">
        <f>C73*D73</f>
        <v>30</v>
      </c>
      <c r="F73" s="5">
        <v>1</v>
      </c>
      <c r="G73" s="37">
        <f>E73*F73</f>
        <v>30</v>
      </c>
      <c r="H73" s="5"/>
      <c r="I73" s="5"/>
      <c r="J73" s="18"/>
      <c r="K73" s="31"/>
      <c r="M73" s="7"/>
      <c r="N73" s="5"/>
      <c r="O73" s="5"/>
      <c r="P73" s="5"/>
      <c r="Q73" s="5"/>
    </row>
    <row r="74" spans="1:17" ht="21.75" customHeight="1" x14ac:dyDescent="0.25">
      <c r="A74" s="5"/>
      <c r="B74" s="5"/>
      <c r="D74" s="99"/>
      <c r="E74" s="5"/>
      <c r="F74" s="5"/>
      <c r="G74" s="5"/>
      <c r="H74" s="5"/>
      <c r="I74" s="37"/>
      <c r="K74" s="38"/>
      <c r="M74" s="7"/>
      <c r="N74" s="5"/>
      <c r="O74" s="5"/>
      <c r="P74" s="5"/>
      <c r="Q74" s="5"/>
    </row>
    <row r="75" spans="1:17" s="53" customFormat="1" ht="30" x14ac:dyDescent="0.25">
      <c r="A75" s="52"/>
      <c r="B75" s="52"/>
      <c r="D75" s="19" t="s">
        <v>113</v>
      </c>
      <c r="E75" s="52"/>
      <c r="F75" s="52"/>
      <c r="G75" s="52"/>
      <c r="H75" s="52"/>
      <c r="I75" s="52"/>
      <c r="K75" s="52"/>
      <c r="M75" s="54"/>
      <c r="N75" s="52"/>
      <c r="O75" s="52"/>
      <c r="P75" s="52"/>
      <c r="Q75" s="52"/>
    </row>
    <row r="76" spans="1:17" ht="60" x14ac:dyDescent="0.25">
      <c r="A76" s="20" t="s">
        <v>106</v>
      </c>
      <c r="B76" s="5"/>
      <c r="C76" s="1" t="s">
        <v>22</v>
      </c>
      <c r="D76" s="19" t="s">
        <v>38</v>
      </c>
      <c r="E76" s="19" t="s">
        <v>75</v>
      </c>
      <c r="F76" s="20"/>
      <c r="G76" s="4" t="s">
        <v>107</v>
      </c>
      <c r="H76" s="5"/>
      <c r="I76" s="5"/>
      <c r="K76" s="5"/>
      <c r="M76" s="7"/>
      <c r="N76" s="5"/>
      <c r="O76" s="5"/>
      <c r="P76" s="5"/>
      <c r="Q76" s="5"/>
    </row>
    <row r="77" spans="1:17" ht="30" x14ac:dyDescent="0.25">
      <c r="A77" s="5"/>
      <c r="B77" s="89" t="s">
        <v>77</v>
      </c>
      <c r="C77">
        <v>1.5</v>
      </c>
      <c r="D77" s="98">
        <v>30</v>
      </c>
      <c r="E77" s="5">
        <v>6</v>
      </c>
      <c r="F77" s="5"/>
      <c r="G77" s="31">
        <f>(C77*D77)*E77</f>
        <v>270</v>
      </c>
      <c r="H77" s="5"/>
      <c r="I77" s="5"/>
      <c r="K77" s="5"/>
      <c r="M77" s="7"/>
      <c r="N77" s="5"/>
      <c r="O77" s="5"/>
      <c r="P77" s="5"/>
      <c r="Q77" s="5"/>
    </row>
    <row r="78" spans="1:17" s="14" customFormat="1" x14ac:dyDescent="0.25">
      <c r="D78" s="131"/>
    </row>
    <row r="80" spans="1:17" x14ac:dyDescent="0.25">
      <c r="A80" s="5"/>
      <c r="B80" s="4" t="s">
        <v>78</v>
      </c>
    </row>
    <row r="81" spans="1:2" x14ac:dyDescent="0.25">
      <c r="A81" s="4" t="s">
        <v>79</v>
      </c>
      <c r="B81" s="5"/>
    </row>
    <row r="82" spans="1:2" x14ac:dyDescent="0.25">
      <c r="A82" s="4" t="s">
        <v>80</v>
      </c>
      <c r="B82" s="37">
        <f>P14</f>
        <v>895.68</v>
      </c>
    </row>
    <row r="83" spans="1:2" x14ac:dyDescent="0.25">
      <c r="A83" s="4" t="s">
        <v>81</v>
      </c>
      <c r="B83" s="31">
        <f>P10</f>
        <v>919.88000000000011</v>
      </c>
    </row>
    <row r="84" spans="1:2" x14ac:dyDescent="0.25">
      <c r="A84" s="4" t="s">
        <v>167</v>
      </c>
      <c r="B84" s="31"/>
    </row>
    <row r="85" spans="1:2" x14ac:dyDescent="0.25">
      <c r="A85" s="4" t="s">
        <v>177</v>
      </c>
      <c r="B85" s="31">
        <f>E20</f>
        <v>101.34399999999999</v>
      </c>
    </row>
    <row r="86" spans="1:2" x14ac:dyDescent="0.25">
      <c r="A86" s="4" t="s">
        <v>186</v>
      </c>
      <c r="B86" s="31">
        <f>J27</f>
        <v>304.74400000000003</v>
      </c>
    </row>
    <row r="87" spans="1:2" x14ac:dyDescent="0.25">
      <c r="A87" s="4" t="s">
        <v>32</v>
      </c>
      <c r="B87" s="31">
        <f>M32</f>
        <v>170.976</v>
      </c>
    </row>
    <row r="88" spans="1:2" x14ac:dyDescent="0.25">
      <c r="A88" s="4" t="s">
        <v>82</v>
      </c>
      <c r="B88" s="37">
        <f>J38</f>
        <v>203.4</v>
      </c>
    </row>
    <row r="89" spans="1:2" ht="30" x14ac:dyDescent="0.25">
      <c r="A89" s="4" t="s">
        <v>49</v>
      </c>
      <c r="B89" s="37">
        <f>J42</f>
        <v>34.578000000000003</v>
      </c>
    </row>
    <row r="90" spans="1:2" x14ac:dyDescent="0.25">
      <c r="A90" s="4" t="s">
        <v>130</v>
      </c>
      <c r="B90" s="37">
        <f>J47</f>
        <v>244.07999999999998</v>
      </c>
    </row>
    <row r="91" spans="1:2" x14ac:dyDescent="0.25">
      <c r="A91" s="4" t="s">
        <v>51</v>
      </c>
      <c r="B91" s="37">
        <f>J49</f>
        <v>900</v>
      </c>
    </row>
    <row r="92" spans="1:2" x14ac:dyDescent="0.25">
      <c r="A92" s="20" t="s">
        <v>54</v>
      </c>
      <c r="B92" s="37">
        <f>H55</f>
        <v>400</v>
      </c>
    </row>
    <row r="93" spans="1:2" x14ac:dyDescent="0.25">
      <c r="A93" s="4" t="s">
        <v>61</v>
      </c>
      <c r="B93" s="31">
        <f>H61</f>
        <v>1600</v>
      </c>
    </row>
    <row r="94" spans="1:2" x14ac:dyDescent="0.25">
      <c r="A94" s="4" t="s">
        <v>66</v>
      </c>
      <c r="B94" s="37">
        <f>H67</f>
        <v>1600</v>
      </c>
    </row>
    <row r="95" spans="1:2" x14ac:dyDescent="0.25">
      <c r="A95" s="20" t="s">
        <v>70</v>
      </c>
      <c r="B95" s="37">
        <f>G73</f>
        <v>30</v>
      </c>
    </row>
    <row r="96" spans="1:2" ht="30" x14ac:dyDescent="0.25">
      <c r="A96" s="4" t="s">
        <v>207</v>
      </c>
      <c r="B96" s="31">
        <f>G77</f>
        <v>270</v>
      </c>
    </row>
  </sheetData>
  <customSheetViews>
    <customSheetView guid="{C24DFD9B-B479-46F5-99ED-7B7DE09933FE}" scale="90" topLeftCell="A76">
      <selection activeCell="G77" sqref="G77"/>
      <pageMargins left="0.7" right="0.7" top="0.75" bottom="0.75" header="0.3" footer="0.3"/>
      <pageSetup paperSize="9" orientation="portrait" r:id="rId1"/>
    </customSheetView>
  </customSheetViews>
  <mergeCells count="1">
    <mergeCell ref="J7:K7"/>
  </mergeCell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opLeftCell="A76" workbookViewId="0">
      <selection activeCell="A3" sqref="A3"/>
    </sheetView>
  </sheetViews>
  <sheetFormatPr defaultRowHeight="15" x14ac:dyDescent="0.25"/>
  <cols>
    <col min="1" max="1" width="41.28515625" customWidth="1"/>
    <col min="2" max="2" width="34.85546875" customWidth="1"/>
    <col min="3" max="3" width="23" customWidth="1"/>
    <col min="4" max="4" width="20.28515625" customWidth="1"/>
    <col min="5" max="5" width="14.7109375" customWidth="1"/>
    <col min="6" max="6" width="14.5703125" customWidth="1"/>
    <col min="7" max="7" width="15" customWidth="1"/>
    <col min="8" max="8" width="17.42578125" customWidth="1"/>
    <col min="9" max="9" width="15.140625" customWidth="1"/>
    <col min="10" max="10" width="19.28515625" customWidth="1"/>
    <col min="11" max="11" width="13.85546875" customWidth="1"/>
    <col min="12" max="12" width="19" customWidth="1"/>
    <col min="13" max="13" width="23.7109375" customWidth="1"/>
    <col min="14" max="14" width="15.42578125" customWidth="1"/>
    <col min="15" max="15" width="16.140625" customWidth="1"/>
    <col min="16" max="16" width="19.5703125" customWidth="1"/>
    <col min="17" max="17" width="20.28515625" customWidth="1"/>
  </cols>
  <sheetData>
    <row r="1" spans="1:17" x14ac:dyDescent="0.25">
      <c r="A1" t="s">
        <v>131</v>
      </c>
    </row>
    <row r="2" spans="1:17" x14ac:dyDescent="0.25">
      <c r="A2" t="s">
        <v>132</v>
      </c>
    </row>
    <row r="3" spans="1:17" x14ac:dyDescent="0.25">
      <c r="A3" t="s">
        <v>230</v>
      </c>
    </row>
    <row r="4" spans="1:17" x14ac:dyDescent="0.25">
      <c r="A4" t="s">
        <v>133</v>
      </c>
    </row>
    <row r="5" spans="1:17" x14ac:dyDescent="0.25">
      <c r="A5" t="s">
        <v>134</v>
      </c>
    </row>
    <row r="7" spans="1:17" s="9" customFormat="1" x14ac:dyDescent="0.25">
      <c r="A7" s="9" t="s">
        <v>4</v>
      </c>
      <c r="D7" s="10"/>
      <c r="E7" s="67"/>
      <c r="F7" s="10"/>
      <c r="G7" s="11"/>
      <c r="I7" s="11"/>
      <c r="J7" s="68"/>
      <c r="K7" s="68"/>
      <c r="L7" s="11"/>
      <c r="M7" s="11"/>
    </row>
    <row r="8" spans="1:17" s="1" customFormat="1" ht="45" x14ac:dyDescent="0.25">
      <c r="D8" s="6" t="s">
        <v>200</v>
      </c>
      <c r="E8" s="19"/>
      <c r="F8" s="75"/>
      <c r="G8" s="4"/>
      <c r="I8" s="4"/>
      <c r="J8" s="69"/>
      <c r="K8" s="20"/>
      <c r="L8" s="4" t="s">
        <v>197</v>
      </c>
      <c r="N8" s="6"/>
      <c r="O8" s="4"/>
      <c r="P8" s="4"/>
      <c r="Q8" s="4"/>
    </row>
    <row r="9" spans="1:17" ht="60" x14ac:dyDescent="0.25">
      <c r="C9" s="1" t="s">
        <v>37</v>
      </c>
      <c r="D9" s="6" t="s">
        <v>84</v>
      </c>
      <c r="E9" s="6" t="s">
        <v>8</v>
      </c>
      <c r="F9" s="27"/>
      <c r="G9" s="5"/>
      <c r="I9" s="4"/>
      <c r="J9" s="70"/>
      <c r="M9" s="4" t="s">
        <v>85</v>
      </c>
      <c r="N9" s="42" t="s">
        <v>9</v>
      </c>
      <c r="O9" s="4"/>
      <c r="P9" s="4" t="s">
        <v>10</v>
      </c>
      <c r="Q9" s="4" t="s">
        <v>203</v>
      </c>
    </row>
    <row r="10" spans="1:17" x14ac:dyDescent="0.25">
      <c r="A10" s="1" t="s">
        <v>11</v>
      </c>
      <c r="B10" t="s">
        <v>12</v>
      </c>
      <c r="C10">
        <v>5</v>
      </c>
      <c r="D10" s="22">
        <v>30.4</v>
      </c>
      <c r="E10" s="22">
        <f>C10*D10</f>
        <v>152</v>
      </c>
      <c r="F10" s="27"/>
      <c r="G10" s="5"/>
      <c r="I10" s="5"/>
      <c r="J10" s="71"/>
      <c r="K10" s="3"/>
      <c r="L10" s="3"/>
      <c r="M10" s="12">
        <f>(E10+E12)</f>
        <v>169.77160000000001</v>
      </c>
      <c r="N10" s="12">
        <f>J12</f>
        <v>130.53</v>
      </c>
      <c r="O10" s="8"/>
      <c r="P10">
        <v>2</v>
      </c>
      <c r="Q10" s="8">
        <f>(M10*P10) +N10</f>
        <v>470.07320000000004</v>
      </c>
    </row>
    <row r="11" spans="1:17" ht="45" x14ac:dyDescent="0.25">
      <c r="A11" s="1"/>
      <c r="D11" s="66" t="s">
        <v>86</v>
      </c>
      <c r="E11" s="22"/>
      <c r="F11" s="27"/>
      <c r="G11" s="4" t="s">
        <v>87</v>
      </c>
      <c r="H11" s="4" t="s">
        <v>163</v>
      </c>
      <c r="I11" s="5"/>
      <c r="J11" s="95" t="s">
        <v>16</v>
      </c>
      <c r="K11" s="88"/>
      <c r="L11" s="3"/>
      <c r="M11" s="5"/>
      <c r="N11" s="8"/>
    </row>
    <row r="12" spans="1:17" ht="45" x14ac:dyDescent="0.25">
      <c r="B12" t="s">
        <v>88</v>
      </c>
      <c r="C12">
        <v>0.61599999999999999</v>
      </c>
      <c r="D12" s="22">
        <v>28.85</v>
      </c>
      <c r="E12" s="22">
        <f>C12*D12</f>
        <v>17.771599999999999</v>
      </c>
      <c r="F12" s="27"/>
      <c r="G12" s="12">
        <v>130.53</v>
      </c>
      <c r="H12">
        <v>1</v>
      </c>
      <c r="I12" s="5"/>
      <c r="J12" s="77">
        <f>G12*H12</f>
        <v>130.53</v>
      </c>
      <c r="K12" s="12"/>
      <c r="L12" s="4" t="s">
        <v>201</v>
      </c>
      <c r="N12" s="78"/>
      <c r="O12" s="1"/>
      <c r="P12" s="1"/>
      <c r="Q12" s="1"/>
    </row>
    <row r="13" spans="1:17" ht="30" x14ac:dyDescent="0.25">
      <c r="B13" s="5" t="s">
        <v>135</v>
      </c>
      <c r="C13">
        <v>2.464</v>
      </c>
      <c r="D13" s="22">
        <v>28.85</v>
      </c>
      <c r="E13" s="22">
        <f>C13*D13</f>
        <v>71.086399999999998</v>
      </c>
      <c r="F13" s="27"/>
      <c r="G13" s="12">
        <v>0.66</v>
      </c>
      <c r="H13">
        <v>154</v>
      </c>
      <c r="I13" s="12"/>
      <c r="J13" s="72">
        <f>(G13*H13)</f>
        <v>101.64</v>
      </c>
      <c r="K13" s="13"/>
      <c r="L13" s="3"/>
      <c r="M13" s="4" t="s">
        <v>8</v>
      </c>
      <c r="N13" s="78" t="s">
        <v>14</v>
      </c>
      <c r="O13" s="1"/>
      <c r="P13" s="4" t="s">
        <v>10</v>
      </c>
      <c r="Q13" s="1" t="s">
        <v>64</v>
      </c>
    </row>
    <row r="14" spans="1:17" s="9" customFormat="1" x14ac:dyDescent="0.25">
      <c r="D14" s="10"/>
      <c r="E14" s="10"/>
      <c r="F14" s="76"/>
      <c r="G14" s="11"/>
      <c r="I14" s="11"/>
      <c r="J14" s="73"/>
      <c r="M14" s="79">
        <f>(E10+E13)</f>
        <v>223.0864</v>
      </c>
      <c r="N14" s="17">
        <f>(G13*H13)</f>
        <v>101.64</v>
      </c>
      <c r="O14" s="17"/>
      <c r="P14" s="14">
        <v>2</v>
      </c>
      <c r="Q14" s="17">
        <f>(M14+N14)*P14</f>
        <v>649.45280000000002</v>
      </c>
    </row>
    <row r="15" spans="1:17" s="1" customFormat="1" ht="30" x14ac:dyDescent="0.25">
      <c r="D15" s="6" t="s">
        <v>90</v>
      </c>
      <c r="E15" s="6"/>
      <c r="F15" s="4"/>
      <c r="G15" s="4"/>
      <c r="I15" s="4"/>
      <c r="M15" s="12"/>
      <c r="N15" s="8"/>
      <c r="O15" s="8"/>
      <c r="P15" s="8"/>
      <c r="Q15" s="8"/>
    </row>
    <row r="16" spans="1:17" ht="30" x14ac:dyDescent="0.25">
      <c r="A16" s="4" t="s">
        <v>168</v>
      </c>
      <c r="B16" s="5"/>
      <c r="C16" s="1" t="s">
        <v>22</v>
      </c>
      <c r="D16" s="6" t="s">
        <v>171</v>
      </c>
      <c r="E16" s="4" t="s">
        <v>172</v>
      </c>
      <c r="F16" s="5"/>
      <c r="G16" s="4"/>
      <c r="H16" s="4"/>
      <c r="I16" s="4"/>
      <c r="J16" s="4"/>
      <c r="K16" s="5"/>
      <c r="M16" s="7"/>
      <c r="N16" s="5"/>
      <c r="O16" s="5"/>
      <c r="P16" s="5"/>
      <c r="Q16" s="5"/>
    </row>
    <row r="17" spans="1:17" ht="30" x14ac:dyDescent="0.25">
      <c r="A17" s="4"/>
      <c r="B17" s="5" t="s">
        <v>170</v>
      </c>
      <c r="C17" s="136">
        <v>3</v>
      </c>
      <c r="D17" s="142">
        <v>30.4</v>
      </c>
      <c r="E17" s="155">
        <f>C17*D17</f>
        <v>91.199999999999989</v>
      </c>
      <c r="F17" s="153"/>
      <c r="G17" s="153"/>
      <c r="H17" s="155"/>
      <c r="I17" s="153"/>
      <c r="J17" s="155"/>
      <c r="K17" s="5"/>
      <c r="M17" s="7"/>
      <c r="N17" s="5"/>
      <c r="O17" s="5"/>
      <c r="P17" s="5"/>
      <c r="Q17" s="5"/>
    </row>
    <row r="18" spans="1:17" ht="45" x14ac:dyDescent="0.25">
      <c r="A18" s="4"/>
      <c r="B18" s="5" t="s">
        <v>210</v>
      </c>
      <c r="C18" s="136">
        <v>0.16700000000000001</v>
      </c>
      <c r="D18" s="142">
        <v>30.4</v>
      </c>
      <c r="E18" s="155">
        <f>C18*D18</f>
        <v>5.0768000000000004</v>
      </c>
      <c r="F18" s="153"/>
      <c r="G18" s="153"/>
      <c r="H18" s="155"/>
      <c r="I18" s="153"/>
      <c r="J18" s="155"/>
      <c r="K18" s="5"/>
      <c r="M18" s="7"/>
      <c r="N18" s="5"/>
      <c r="O18" s="5"/>
      <c r="P18" s="5"/>
      <c r="Q18" s="5"/>
    </row>
    <row r="19" spans="1:17" x14ac:dyDescent="0.25">
      <c r="A19" s="4" t="s">
        <v>173</v>
      </c>
      <c r="B19" s="5"/>
      <c r="C19" s="1"/>
      <c r="D19" s="6"/>
      <c r="E19" s="141">
        <f>E17+E18</f>
        <v>96.276799999999994</v>
      </c>
      <c r="F19" s="5"/>
      <c r="G19" s="4"/>
      <c r="H19" s="4"/>
      <c r="I19" s="4"/>
      <c r="J19" s="141"/>
      <c r="K19" s="5"/>
      <c r="M19" s="7"/>
      <c r="N19" s="5"/>
      <c r="O19" s="5"/>
      <c r="P19" s="5"/>
      <c r="Q19" s="5"/>
    </row>
    <row r="20" spans="1:17" x14ac:dyDescent="0.25">
      <c r="A20" s="4"/>
      <c r="B20" s="5"/>
      <c r="C20" s="1"/>
      <c r="D20" s="6"/>
      <c r="E20" s="4"/>
      <c r="F20" s="5"/>
      <c r="G20" s="4"/>
      <c r="H20" s="4"/>
      <c r="I20" s="4"/>
      <c r="J20" s="93"/>
      <c r="K20" s="5"/>
      <c r="M20" s="7"/>
      <c r="N20" s="5"/>
      <c r="O20" s="5"/>
      <c r="P20" s="5"/>
      <c r="Q20" s="5"/>
    </row>
    <row r="21" spans="1:17" s="1" customFormat="1" ht="45" x14ac:dyDescent="0.25">
      <c r="A21" s="20" t="s">
        <v>188</v>
      </c>
      <c r="C21" s="1" t="s">
        <v>22</v>
      </c>
      <c r="D21" s="6" t="s">
        <v>91</v>
      </c>
      <c r="E21" s="6" t="s">
        <v>52</v>
      </c>
      <c r="F21" s="4"/>
      <c r="G21" s="4" t="s">
        <v>24</v>
      </c>
      <c r="H21" s="4" t="s">
        <v>136</v>
      </c>
      <c r="I21" s="4" t="s">
        <v>10</v>
      </c>
      <c r="J21" s="4" t="s">
        <v>93</v>
      </c>
      <c r="K21" s="4"/>
      <c r="M21" s="12"/>
      <c r="N21" s="8"/>
      <c r="O21" s="8"/>
      <c r="P21" s="8"/>
      <c r="Q21" s="8"/>
    </row>
    <row r="22" spans="1:17" ht="45" x14ac:dyDescent="0.25">
      <c r="B22" s="5" t="s">
        <v>214</v>
      </c>
      <c r="C22">
        <v>0.08</v>
      </c>
      <c r="D22" s="22">
        <v>30.4</v>
      </c>
      <c r="E22" s="22">
        <f>(C22*D22)</f>
        <v>2.4319999999999999</v>
      </c>
      <c r="F22" s="5"/>
      <c r="G22" s="5">
        <v>154</v>
      </c>
      <c r="H22" s="8">
        <f>(E22*G22)</f>
        <v>374.52799999999996</v>
      </c>
      <c r="I22" s="5">
        <v>3</v>
      </c>
      <c r="J22" s="8">
        <f>(H22*I22)</f>
        <v>1123.5839999999998</v>
      </c>
      <c r="K22" s="8"/>
      <c r="M22" s="5"/>
    </row>
    <row r="23" spans="1:17" ht="45" x14ac:dyDescent="0.25">
      <c r="A23" s="4" t="s">
        <v>45</v>
      </c>
      <c r="B23" s="5" t="s">
        <v>46</v>
      </c>
      <c r="C23">
        <v>3.3000000000000002E-2</v>
      </c>
      <c r="D23" s="22">
        <v>30.4</v>
      </c>
      <c r="E23" s="22">
        <f>(C23*D23)</f>
        <v>1.0032000000000001</v>
      </c>
      <c r="F23" s="5"/>
      <c r="G23" s="5">
        <v>154</v>
      </c>
      <c r="H23" s="8">
        <f>E23*G23</f>
        <v>154.49280000000002</v>
      </c>
      <c r="I23" s="5">
        <v>3</v>
      </c>
      <c r="J23" s="8">
        <f>H23*I23</f>
        <v>463.47840000000008</v>
      </c>
      <c r="K23" s="8"/>
      <c r="M23" s="5"/>
    </row>
    <row r="24" spans="1:17" x14ac:dyDescent="0.25">
      <c r="A24" s="1" t="s">
        <v>189</v>
      </c>
      <c r="D24" s="7"/>
      <c r="E24" s="7"/>
      <c r="F24" s="5"/>
      <c r="G24" s="5"/>
      <c r="I24" s="5"/>
      <c r="J24" s="8">
        <f>J22+J23</f>
        <v>1587.0623999999998</v>
      </c>
      <c r="M24" s="5"/>
    </row>
    <row r="25" spans="1:17" x14ac:dyDescent="0.25">
      <c r="A25" s="1" t="s">
        <v>190</v>
      </c>
      <c r="D25" s="7"/>
      <c r="E25" s="7"/>
      <c r="F25" s="5"/>
      <c r="G25" s="5"/>
      <c r="I25" s="5"/>
      <c r="J25" s="8">
        <f>E19</f>
        <v>96.276799999999994</v>
      </c>
      <c r="M25" s="5"/>
    </row>
    <row r="26" spans="1:17" x14ac:dyDescent="0.25">
      <c r="A26" s="1" t="s">
        <v>191</v>
      </c>
      <c r="D26" s="7"/>
      <c r="E26" s="7"/>
      <c r="F26" s="5"/>
      <c r="G26" s="5"/>
      <c r="I26" s="5"/>
      <c r="J26" s="78">
        <f>J24+J25</f>
        <v>1683.3391999999999</v>
      </c>
      <c r="M26" s="5"/>
    </row>
    <row r="27" spans="1:17" s="53" customFormat="1" ht="30" x14ac:dyDescent="0.25">
      <c r="A27" s="80"/>
      <c r="C27" s="80"/>
      <c r="D27" s="81" t="s">
        <v>90</v>
      </c>
      <c r="E27" s="81"/>
      <c r="F27" s="52"/>
      <c r="G27" s="52"/>
      <c r="I27" s="52"/>
      <c r="M27" s="52"/>
    </row>
    <row r="28" spans="1:17" ht="30" x14ac:dyDescent="0.25">
      <c r="A28" s="1"/>
      <c r="C28" s="1" t="s">
        <v>22</v>
      </c>
      <c r="D28" s="19" t="s">
        <v>13</v>
      </c>
      <c r="E28" s="6" t="s">
        <v>8</v>
      </c>
      <c r="F28" s="5"/>
      <c r="G28" s="4" t="s">
        <v>211</v>
      </c>
      <c r="H28" s="1" t="s">
        <v>224</v>
      </c>
      <c r="I28" s="6" t="s">
        <v>225</v>
      </c>
      <c r="J28" s="1" t="s">
        <v>15</v>
      </c>
      <c r="K28" s="6" t="s">
        <v>14</v>
      </c>
      <c r="L28" s="1" t="s">
        <v>10</v>
      </c>
      <c r="M28" s="4" t="s">
        <v>137</v>
      </c>
    </row>
    <row r="29" spans="1:17" ht="30" x14ac:dyDescent="0.25">
      <c r="A29" s="4" t="s">
        <v>138</v>
      </c>
      <c r="B29" t="s">
        <v>139</v>
      </c>
      <c r="C29">
        <v>2.464</v>
      </c>
      <c r="D29" s="22">
        <v>28.85</v>
      </c>
      <c r="E29" s="22">
        <f>C29*D29</f>
        <v>71.086399999999998</v>
      </c>
      <c r="F29" s="5"/>
      <c r="G29" s="12">
        <v>0.66</v>
      </c>
      <c r="H29" s="12">
        <v>0.66</v>
      </c>
      <c r="I29" s="8">
        <f>H29+G29</f>
        <v>1.32</v>
      </c>
      <c r="J29">
        <v>154</v>
      </c>
      <c r="K29" s="12">
        <f>I29*J29</f>
        <v>203.28</v>
      </c>
      <c r="L29" s="161">
        <v>2</v>
      </c>
      <c r="M29" s="8">
        <f>(E29+K29)*L29</f>
        <v>548.7328</v>
      </c>
      <c r="N29" s="13"/>
    </row>
    <row r="30" spans="1:17" x14ac:dyDescent="0.25">
      <c r="A30" s="1" t="s">
        <v>34</v>
      </c>
      <c r="B30" t="s">
        <v>140</v>
      </c>
      <c r="C30">
        <v>0.752</v>
      </c>
      <c r="D30" s="22">
        <v>28.85</v>
      </c>
      <c r="E30" s="22">
        <f>C30*D30</f>
        <v>21.6952</v>
      </c>
      <c r="F30" s="5"/>
      <c r="G30" s="12">
        <v>0.66</v>
      </c>
      <c r="H30" s="12">
        <v>0.66</v>
      </c>
      <c r="I30" s="8">
        <f>G30+H30</f>
        <v>1.32</v>
      </c>
      <c r="J30">
        <v>47</v>
      </c>
      <c r="K30" s="12">
        <f>I30*J30</f>
        <v>62.040000000000006</v>
      </c>
      <c r="L30" s="161">
        <v>2</v>
      </c>
      <c r="M30" s="8">
        <f>(E30+K30)*L30</f>
        <v>167.47040000000001</v>
      </c>
      <c r="N30" s="13"/>
    </row>
    <row r="31" spans="1:17" s="14" customFormat="1" ht="30" x14ac:dyDescent="0.25">
      <c r="A31" s="11" t="s">
        <v>94</v>
      </c>
      <c r="D31" s="15"/>
      <c r="E31" s="15"/>
      <c r="F31" s="16"/>
      <c r="G31" s="16"/>
      <c r="I31" s="16"/>
      <c r="L31" s="23"/>
      <c r="M31" s="79">
        <f>M29+M30</f>
        <v>716.20320000000004</v>
      </c>
      <c r="N31" s="17"/>
    </row>
    <row r="32" spans="1:17" ht="30" x14ac:dyDescent="0.25">
      <c r="A32" s="1"/>
      <c r="D32" s="6" t="s">
        <v>90</v>
      </c>
      <c r="E32" s="7"/>
      <c r="F32" s="5"/>
      <c r="G32" s="5"/>
      <c r="I32" s="5"/>
      <c r="L32" s="78"/>
      <c r="M32" s="5"/>
      <c r="N32" s="8"/>
    </row>
    <row r="33" spans="1:14" ht="60" x14ac:dyDescent="0.25">
      <c r="A33" s="1" t="s">
        <v>97</v>
      </c>
      <c r="C33" s="1" t="s">
        <v>6</v>
      </c>
      <c r="D33" s="6" t="s">
        <v>91</v>
      </c>
      <c r="E33" s="6" t="s">
        <v>95</v>
      </c>
      <c r="F33" s="5"/>
      <c r="G33" s="42" t="s">
        <v>24</v>
      </c>
      <c r="H33" s="42" t="s">
        <v>141</v>
      </c>
      <c r="I33" s="4" t="s">
        <v>59</v>
      </c>
      <c r="J33" s="42" t="s">
        <v>96</v>
      </c>
      <c r="K33" s="42"/>
      <c r="L33" s="78"/>
      <c r="M33" s="5"/>
      <c r="N33" s="8"/>
    </row>
    <row r="34" spans="1:14" ht="30" x14ac:dyDescent="0.25">
      <c r="A34" s="1"/>
      <c r="B34" s="5" t="s">
        <v>44</v>
      </c>
      <c r="C34">
        <v>0.08</v>
      </c>
      <c r="D34" s="22">
        <v>30.4</v>
      </c>
      <c r="E34" s="22">
        <f>(C34*D34)</f>
        <v>2.4319999999999999</v>
      </c>
      <c r="F34" s="5"/>
      <c r="G34" s="5">
        <v>154</v>
      </c>
      <c r="H34" s="8">
        <f>(E34*G34)</f>
        <v>374.52799999999996</v>
      </c>
      <c r="I34" s="5">
        <v>3</v>
      </c>
      <c r="J34" s="8">
        <f>(H34*I34)</f>
        <v>1123.5839999999998</v>
      </c>
      <c r="K34" s="8"/>
      <c r="M34" s="5"/>
    </row>
    <row r="35" spans="1:14" ht="45" x14ac:dyDescent="0.25">
      <c r="A35" s="4" t="s">
        <v>45</v>
      </c>
      <c r="B35" s="5" t="s">
        <v>46</v>
      </c>
      <c r="C35">
        <v>3.3000000000000002E-2</v>
      </c>
      <c r="D35" s="22">
        <v>30.4</v>
      </c>
      <c r="E35" s="22">
        <f>(C35*D35)</f>
        <v>1.0032000000000001</v>
      </c>
      <c r="F35" s="5"/>
      <c r="G35" s="5">
        <v>154</v>
      </c>
      <c r="H35" s="8">
        <f>E35*G35</f>
        <v>154.49280000000002</v>
      </c>
      <c r="I35" s="5">
        <v>3</v>
      </c>
      <c r="J35" s="8">
        <f>H35*I35</f>
        <v>463.47840000000008</v>
      </c>
      <c r="K35" s="8"/>
      <c r="M35" s="5"/>
    </row>
    <row r="36" spans="1:14" x14ac:dyDescent="0.25">
      <c r="A36" s="1"/>
      <c r="B36" s="5"/>
      <c r="D36" s="22"/>
      <c r="E36" s="22"/>
      <c r="F36" s="5"/>
      <c r="G36" s="5"/>
      <c r="H36" s="8"/>
      <c r="I36" s="5"/>
      <c r="J36" s="109">
        <f>J34+J35</f>
        <v>1587.0623999999998</v>
      </c>
      <c r="K36" s="8"/>
      <c r="M36" s="5"/>
    </row>
    <row r="37" spans="1:14" x14ac:dyDescent="0.25">
      <c r="A37" s="1"/>
      <c r="D37" s="6" t="s">
        <v>13</v>
      </c>
      <c r="E37" s="7"/>
      <c r="F37" s="5"/>
      <c r="G37" s="5"/>
      <c r="I37" s="5"/>
      <c r="M37" s="5"/>
      <c r="N37">
        <f>E37+L37</f>
        <v>0</v>
      </c>
    </row>
    <row r="38" spans="1:14" ht="30" x14ac:dyDescent="0.25">
      <c r="A38" s="4" t="s">
        <v>49</v>
      </c>
      <c r="B38" s="5" t="s">
        <v>44</v>
      </c>
      <c r="C38">
        <v>0.08</v>
      </c>
      <c r="D38" s="22">
        <v>28.85</v>
      </c>
      <c r="E38" s="22">
        <f>(C38*D38)</f>
        <v>2.3080000000000003</v>
      </c>
      <c r="F38" s="5"/>
      <c r="G38" s="5">
        <v>47</v>
      </c>
      <c r="H38" s="8">
        <f>(E38*G38)</f>
        <v>108.47600000000001</v>
      </c>
      <c r="I38" s="5">
        <v>2</v>
      </c>
      <c r="J38" s="8">
        <f>(H38*I38)</f>
        <v>216.95200000000003</v>
      </c>
      <c r="K38" s="8"/>
      <c r="M38" s="5"/>
    </row>
    <row r="39" spans="1:14" ht="45" x14ac:dyDescent="0.25">
      <c r="A39" s="4" t="s">
        <v>45</v>
      </c>
      <c r="B39" s="5" t="s">
        <v>46</v>
      </c>
      <c r="C39">
        <v>3.3000000000000002E-2</v>
      </c>
      <c r="D39" s="22">
        <v>28.85</v>
      </c>
      <c r="E39" s="22">
        <f>(C39*D39)</f>
        <v>0.95205000000000006</v>
      </c>
      <c r="F39" s="5"/>
      <c r="G39" s="5">
        <v>47</v>
      </c>
      <c r="H39" s="8">
        <f>E39*G39</f>
        <v>44.74635</v>
      </c>
      <c r="I39" s="5">
        <v>2</v>
      </c>
      <c r="J39" s="8">
        <f>H39*I39</f>
        <v>89.492699999999999</v>
      </c>
      <c r="M39" s="5"/>
    </row>
    <row r="40" spans="1:14" s="14" customFormat="1" x14ac:dyDescent="0.25">
      <c r="A40" s="9"/>
      <c r="D40" s="15"/>
      <c r="E40" s="15"/>
      <c r="F40" s="16"/>
      <c r="G40" s="16"/>
      <c r="I40" s="16"/>
      <c r="J40" s="23">
        <f>J38+J39</f>
        <v>306.44470000000001</v>
      </c>
      <c r="M40" s="16"/>
      <c r="N40" s="14">
        <f>E40+L40</f>
        <v>0</v>
      </c>
    </row>
    <row r="41" spans="1:14" x14ac:dyDescent="0.25">
      <c r="A41" s="1"/>
      <c r="D41" s="7"/>
      <c r="E41" s="7"/>
      <c r="F41" s="5"/>
      <c r="G41" s="5"/>
      <c r="I41" s="5"/>
      <c r="M41" s="5"/>
    </row>
    <row r="42" spans="1:14" ht="30" x14ac:dyDescent="0.25">
      <c r="A42" s="1"/>
      <c r="D42" s="6" t="s">
        <v>90</v>
      </c>
      <c r="E42" s="7"/>
      <c r="F42" s="5"/>
      <c r="G42" s="5"/>
      <c r="I42" s="5"/>
      <c r="M42" s="5"/>
    </row>
    <row r="43" spans="1:14" ht="60" x14ac:dyDescent="0.25">
      <c r="A43" s="4" t="s">
        <v>51</v>
      </c>
      <c r="C43" s="1" t="s">
        <v>22</v>
      </c>
      <c r="D43" s="6" t="s">
        <v>38</v>
      </c>
      <c r="E43" s="6" t="s">
        <v>98</v>
      </c>
      <c r="F43" s="5"/>
      <c r="G43" s="4" t="s">
        <v>24</v>
      </c>
      <c r="H43" s="42" t="s">
        <v>142</v>
      </c>
      <c r="I43" s="4" t="s">
        <v>63</v>
      </c>
      <c r="J43" s="42" t="s">
        <v>42</v>
      </c>
      <c r="K43" s="42"/>
      <c r="M43" s="5"/>
    </row>
    <row r="44" spans="1:14" ht="45" x14ac:dyDescent="0.25">
      <c r="A44" s="1"/>
      <c r="B44" s="5" t="s">
        <v>164</v>
      </c>
      <c r="C44">
        <v>0.25</v>
      </c>
      <c r="D44" s="22">
        <v>36</v>
      </c>
      <c r="E44" s="22">
        <f>C44*D44</f>
        <v>9</v>
      </c>
      <c r="F44" s="5"/>
      <c r="G44" s="5">
        <v>154</v>
      </c>
      <c r="H44" s="8">
        <f>(E44*G44)</f>
        <v>1386</v>
      </c>
      <c r="I44" s="5">
        <v>3</v>
      </c>
      <c r="J44" s="78">
        <f>(H44*I44)</f>
        <v>4158</v>
      </c>
      <c r="K44" s="78"/>
      <c r="M44" s="5"/>
      <c r="N44">
        <f>E44*L44</f>
        <v>0</v>
      </c>
    </row>
    <row r="45" spans="1:14" s="14" customFormat="1" x14ac:dyDescent="0.25">
      <c r="D45" s="15"/>
      <c r="E45" s="15"/>
      <c r="F45" s="16"/>
      <c r="G45" s="16"/>
      <c r="I45" s="16"/>
      <c r="M45" s="16"/>
    </row>
    <row r="46" spans="1:14" x14ac:dyDescent="0.25">
      <c r="D46" s="7"/>
      <c r="E46" s="7"/>
      <c r="F46" s="5"/>
      <c r="G46" s="5"/>
      <c r="I46" s="5"/>
      <c r="M46" s="5"/>
    </row>
    <row r="47" spans="1:14" ht="30" x14ac:dyDescent="0.25">
      <c r="D47" s="6" t="s">
        <v>90</v>
      </c>
      <c r="E47" s="7"/>
      <c r="F47" s="5"/>
      <c r="G47" s="5"/>
      <c r="I47" s="5"/>
      <c r="M47" s="5"/>
    </row>
    <row r="48" spans="1:14" ht="45" x14ac:dyDescent="0.25">
      <c r="A48" s="87" t="s">
        <v>54</v>
      </c>
      <c r="C48" s="1" t="s">
        <v>22</v>
      </c>
      <c r="D48" s="19" t="s">
        <v>91</v>
      </c>
      <c r="E48" s="6" t="s">
        <v>100</v>
      </c>
      <c r="F48" s="5"/>
      <c r="G48" s="20" t="s">
        <v>68</v>
      </c>
      <c r="H48" s="20" t="s">
        <v>101</v>
      </c>
      <c r="I48" s="4" t="s">
        <v>102</v>
      </c>
      <c r="J48" s="20" t="s">
        <v>10</v>
      </c>
      <c r="L48" s="4" t="s">
        <v>204</v>
      </c>
      <c r="M48" s="5"/>
    </row>
    <row r="49" spans="1:13" ht="75" x14ac:dyDescent="0.25">
      <c r="A49" s="87"/>
      <c r="B49" s="5" t="s">
        <v>143</v>
      </c>
      <c r="C49">
        <v>11</v>
      </c>
      <c r="D49" s="22">
        <v>30.4</v>
      </c>
      <c r="E49" s="22">
        <f>C49*D49</f>
        <v>334.4</v>
      </c>
      <c r="F49" s="5"/>
      <c r="G49" s="13"/>
      <c r="H49" s="13">
        <v>0</v>
      </c>
      <c r="I49" s="5">
        <v>1</v>
      </c>
      <c r="J49">
        <v>1</v>
      </c>
      <c r="L49" s="13">
        <f>(E49+G49+H49)*I49*J49</f>
        <v>334.4</v>
      </c>
      <c r="M49" s="5"/>
    </row>
    <row r="50" spans="1:13" x14ac:dyDescent="0.25">
      <c r="D50" s="7"/>
      <c r="E50" s="7"/>
      <c r="F50" s="5"/>
      <c r="G50" s="5"/>
      <c r="I50" s="5"/>
      <c r="M50" s="5"/>
    </row>
    <row r="51" spans="1:13" x14ac:dyDescent="0.25">
      <c r="D51" s="7"/>
      <c r="E51" s="7"/>
      <c r="F51" s="5"/>
      <c r="G51" s="5"/>
      <c r="I51" s="5"/>
      <c r="M51" s="5"/>
    </row>
    <row r="52" spans="1:13" s="14" customFormat="1" x14ac:dyDescent="0.25">
      <c r="D52" s="15"/>
      <c r="E52" s="15"/>
      <c r="F52" s="16"/>
      <c r="G52" s="16"/>
      <c r="I52" s="16"/>
      <c r="M52" s="16"/>
    </row>
    <row r="53" spans="1:13" ht="30" x14ac:dyDescent="0.25">
      <c r="D53" s="6" t="s">
        <v>90</v>
      </c>
      <c r="E53" s="7"/>
      <c r="F53" s="5"/>
      <c r="G53" s="5"/>
      <c r="I53" s="5"/>
      <c r="M53" s="5"/>
    </row>
    <row r="54" spans="1:13" ht="45" x14ac:dyDescent="0.25">
      <c r="A54" s="87" t="s">
        <v>61</v>
      </c>
      <c r="C54" s="1" t="s">
        <v>22</v>
      </c>
      <c r="D54" s="19" t="s">
        <v>91</v>
      </c>
      <c r="E54" s="6" t="s">
        <v>100</v>
      </c>
      <c r="F54" s="5"/>
      <c r="G54" s="20" t="s">
        <v>68</v>
      </c>
      <c r="H54" s="20" t="s">
        <v>101</v>
      </c>
      <c r="I54" s="4" t="s">
        <v>102</v>
      </c>
      <c r="J54" s="20" t="s">
        <v>10</v>
      </c>
      <c r="L54" s="4" t="s">
        <v>204</v>
      </c>
      <c r="M54" s="5"/>
    </row>
    <row r="55" spans="1:13" ht="75" x14ac:dyDescent="0.25">
      <c r="B55" s="5" t="s">
        <v>143</v>
      </c>
      <c r="C55">
        <v>11</v>
      </c>
      <c r="D55" s="22">
        <v>30.4</v>
      </c>
      <c r="E55" s="22">
        <f>C55*D55</f>
        <v>334.4</v>
      </c>
      <c r="F55" s="5"/>
      <c r="G55" s="13">
        <v>0</v>
      </c>
      <c r="H55" s="13">
        <v>0</v>
      </c>
      <c r="I55" s="5">
        <v>1</v>
      </c>
      <c r="J55">
        <v>2</v>
      </c>
      <c r="L55" s="13">
        <f>(E55+G55+H55)*I55*J55</f>
        <v>668.8</v>
      </c>
      <c r="M55" s="5"/>
    </row>
    <row r="56" spans="1:13" x14ac:dyDescent="0.25">
      <c r="D56" s="7"/>
      <c r="E56" s="7"/>
      <c r="F56" s="5"/>
      <c r="G56" s="5"/>
      <c r="I56" s="5"/>
      <c r="M56" s="5"/>
    </row>
    <row r="57" spans="1:13" s="14" customFormat="1" x14ac:dyDescent="0.25">
      <c r="D57" s="15"/>
      <c r="E57" s="15"/>
      <c r="F57" s="16"/>
      <c r="G57" s="16"/>
      <c r="I57" s="16"/>
      <c r="M57" s="16"/>
    </row>
    <row r="58" spans="1:13" x14ac:dyDescent="0.25">
      <c r="D58" s="7"/>
      <c r="E58" s="7"/>
      <c r="F58" s="5"/>
      <c r="G58" s="5"/>
      <c r="I58" s="5"/>
      <c r="M58" s="5"/>
    </row>
    <row r="59" spans="1:13" ht="30" x14ac:dyDescent="0.25">
      <c r="D59" s="6" t="s">
        <v>90</v>
      </c>
      <c r="E59" s="7"/>
      <c r="F59" s="5"/>
      <c r="G59" s="5"/>
      <c r="I59" s="5"/>
      <c r="M59" s="5"/>
    </row>
    <row r="60" spans="1:13" ht="45" x14ac:dyDescent="0.25">
      <c r="A60" s="87" t="s">
        <v>66</v>
      </c>
      <c r="C60" s="1" t="s">
        <v>22</v>
      </c>
      <c r="D60" s="19" t="s">
        <v>91</v>
      </c>
      <c r="E60" s="6" t="s">
        <v>100</v>
      </c>
      <c r="F60" s="5"/>
      <c r="G60" s="20" t="s">
        <v>68</v>
      </c>
      <c r="H60" s="20" t="s">
        <v>101</v>
      </c>
      <c r="I60" s="4" t="s">
        <v>102</v>
      </c>
      <c r="J60" s="20" t="s">
        <v>10</v>
      </c>
      <c r="L60" s="4" t="s">
        <v>64</v>
      </c>
      <c r="M60" s="5"/>
    </row>
    <row r="61" spans="1:13" ht="75" x14ac:dyDescent="0.25">
      <c r="B61" s="5" t="s">
        <v>143</v>
      </c>
      <c r="C61">
        <v>11</v>
      </c>
      <c r="D61" s="22">
        <v>30.4</v>
      </c>
      <c r="E61" s="22">
        <f>C61*D61</f>
        <v>334.4</v>
      </c>
      <c r="F61" s="5"/>
      <c r="G61" s="13">
        <v>0</v>
      </c>
      <c r="H61" s="13">
        <v>0</v>
      </c>
      <c r="I61" s="5">
        <v>1</v>
      </c>
      <c r="J61">
        <v>2</v>
      </c>
      <c r="L61" s="13">
        <f>(E61+G61+H61)*I61*J61</f>
        <v>668.8</v>
      </c>
      <c r="M61" s="5"/>
    </row>
    <row r="62" spans="1:13" x14ac:dyDescent="0.25">
      <c r="D62" s="7"/>
      <c r="E62" s="22"/>
      <c r="F62" s="5"/>
      <c r="G62" s="5"/>
      <c r="I62" s="5"/>
      <c r="M62" s="5"/>
    </row>
    <row r="63" spans="1:13" x14ac:dyDescent="0.25">
      <c r="D63" s="7"/>
      <c r="E63" s="22"/>
      <c r="F63" s="5"/>
      <c r="G63" s="5"/>
      <c r="I63" s="5"/>
      <c r="M63" s="5"/>
    </row>
    <row r="64" spans="1:13" x14ac:dyDescent="0.25">
      <c r="D64" s="7"/>
      <c r="E64" s="22"/>
      <c r="F64" s="5"/>
      <c r="G64" s="5"/>
      <c r="I64" s="5"/>
      <c r="M64" s="5"/>
    </row>
    <row r="65" spans="1:13" s="53" customFormat="1" x14ac:dyDescent="0.25">
      <c r="D65" s="54"/>
      <c r="E65" s="54"/>
      <c r="F65" s="52"/>
      <c r="G65" s="52"/>
      <c r="I65" s="52"/>
      <c r="M65" s="52"/>
    </row>
    <row r="66" spans="1:13" ht="30" x14ac:dyDescent="0.25">
      <c r="C66" s="1"/>
      <c r="D66" s="6" t="s">
        <v>90</v>
      </c>
      <c r="E66" s="6"/>
      <c r="F66" s="5"/>
      <c r="G66" s="5"/>
      <c r="I66" s="5"/>
      <c r="M66" s="5"/>
    </row>
    <row r="67" spans="1:13" ht="45" x14ac:dyDescent="0.25">
      <c r="A67" s="20" t="s">
        <v>70</v>
      </c>
      <c r="B67" s="5"/>
      <c r="C67" s="1" t="s">
        <v>22</v>
      </c>
      <c r="D67" s="6" t="s">
        <v>104</v>
      </c>
      <c r="E67" s="4" t="s">
        <v>71</v>
      </c>
      <c r="F67" s="89" t="s">
        <v>72</v>
      </c>
      <c r="G67" s="4" t="s">
        <v>73</v>
      </c>
      <c r="H67" s="4"/>
      <c r="I67" s="4"/>
      <c r="L67" s="4"/>
      <c r="M67" s="5"/>
    </row>
    <row r="68" spans="1:13" ht="45" x14ac:dyDescent="0.25">
      <c r="A68" s="5"/>
      <c r="B68" s="5" t="s">
        <v>205</v>
      </c>
      <c r="C68">
        <v>1</v>
      </c>
      <c r="D68" s="91">
        <v>30.4</v>
      </c>
      <c r="E68" s="82">
        <f>C68*D68</f>
        <v>30.4</v>
      </c>
      <c r="F68" s="5">
        <v>1</v>
      </c>
      <c r="G68" s="12">
        <f>E68*F68</f>
        <v>30.4</v>
      </c>
      <c r="H68" s="5"/>
      <c r="I68" s="5"/>
      <c r="J68" s="18"/>
      <c r="K68" s="18"/>
      <c r="L68" s="31"/>
      <c r="M68" s="5"/>
    </row>
    <row r="69" spans="1:13" x14ac:dyDescent="0.25">
      <c r="B69" s="5"/>
      <c r="D69" s="7"/>
      <c r="E69" s="22"/>
      <c r="F69" s="5"/>
      <c r="G69" s="82"/>
      <c r="H69" s="5"/>
      <c r="I69" s="12"/>
      <c r="L69" s="12"/>
      <c r="M69" s="5"/>
    </row>
    <row r="70" spans="1:13" x14ac:dyDescent="0.25">
      <c r="B70" s="5"/>
      <c r="D70" s="22"/>
      <c r="E70" s="22"/>
      <c r="F70" s="5"/>
      <c r="G70" s="82"/>
      <c r="H70" s="5"/>
      <c r="I70" s="12"/>
      <c r="L70" s="12"/>
      <c r="M70" s="5"/>
    </row>
    <row r="71" spans="1:13" x14ac:dyDescent="0.25">
      <c r="D71" s="7"/>
      <c r="E71" s="7"/>
      <c r="F71" s="5"/>
      <c r="G71" s="5"/>
      <c r="I71" s="5"/>
      <c r="M71" s="5"/>
    </row>
    <row r="72" spans="1:13" s="53" customFormat="1" ht="30" x14ac:dyDescent="0.25">
      <c r="D72" s="6" t="s">
        <v>90</v>
      </c>
      <c r="E72" s="54"/>
      <c r="F72" s="52"/>
      <c r="G72" s="52"/>
      <c r="I72" s="52"/>
      <c r="M72" s="52"/>
    </row>
    <row r="73" spans="1:13" ht="75" x14ac:dyDescent="0.25">
      <c r="A73" s="20" t="s">
        <v>106</v>
      </c>
      <c r="B73" s="5"/>
      <c r="C73" s="1" t="s">
        <v>22</v>
      </c>
      <c r="D73" s="19" t="s">
        <v>38</v>
      </c>
      <c r="E73" s="90" t="s">
        <v>75</v>
      </c>
      <c r="F73" s="49"/>
      <c r="G73" s="4" t="s">
        <v>20</v>
      </c>
      <c r="I73" s="5"/>
      <c r="M73" s="5"/>
    </row>
    <row r="74" spans="1:13" ht="30" x14ac:dyDescent="0.25">
      <c r="A74" s="5"/>
      <c r="B74" s="89" t="s">
        <v>77</v>
      </c>
      <c r="C74">
        <v>1.5</v>
      </c>
      <c r="D74" s="22">
        <v>36</v>
      </c>
      <c r="E74" s="5">
        <v>16</v>
      </c>
      <c r="F74" s="5"/>
      <c r="G74" s="12">
        <f>(C74*D74)*E74</f>
        <v>864</v>
      </c>
      <c r="I74" s="5"/>
      <c r="M74" s="5"/>
    </row>
    <row r="75" spans="1:13" s="14" customFormat="1" x14ac:dyDescent="0.25"/>
    <row r="77" spans="1:13" x14ac:dyDescent="0.25">
      <c r="A77" s="5"/>
      <c r="B77" s="4" t="s">
        <v>78</v>
      </c>
    </row>
    <row r="78" spans="1:13" x14ac:dyDescent="0.25">
      <c r="A78" s="4" t="s">
        <v>79</v>
      </c>
      <c r="B78" s="5"/>
    </row>
    <row r="79" spans="1:13" x14ac:dyDescent="0.25">
      <c r="A79" s="4" t="s">
        <v>80</v>
      </c>
      <c r="B79" s="12">
        <f>Q14</f>
        <v>649.45280000000002</v>
      </c>
    </row>
    <row r="80" spans="1:13" x14ac:dyDescent="0.25">
      <c r="A80" s="4" t="s">
        <v>81</v>
      </c>
      <c r="B80" s="12">
        <f>Q10</f>
        <v>470.07320000000004</v>
      </c>
    </row>
    <row r="81" spans="1:2" x14ac:dyDescent="0.25">
      <c r="A81" s="4" t="s">
        <v>167</v>
      </c>
      <c r="B81" s="12"/>
    </row>
    <row r="82" spans="1:2" x14ac:dyDescent="0.25">
      <c r="A82" s="4" t="s">
        <v>177</v>
      </c>
      <c r="B82" s="12">
        <f>E19</f>
        <v>96.276799999999994</v>
      </c>
    </row>
    <row r="83" spans="1:2" x14ac:dyDescent="0.25">
      <c r="A83" s="4" t="s">
        <v>178</v>
      </c>
      <c r="B83" s="12">
        <f>J26</f>
        <v>1683.3391999999999</v>
      </c>
    </row>
    <row r="84" spans="1:2" x14ac:dyDescent="0.25">
      <c r="A84" s="4" t="s">
        <v>32</v>
      </c>
      <c r="B84" s="12">
        <f>M31</f>
        <v>716.20320000000004</v>
      </c>
    </row>
    <row r="85" spans="1:2" x14ac:dyDescent="0.25">
      <c r="A85" s="4" t="s">
        <v>82</v>
      </c>
      <c r="B85" s="12">
        <f>J36</f>
        <v>1587.0623999999998</v>
      </c>
    </row>
    <row r="86" spans="1:2" ht="30" x14ac:dyDescent="0.25">
      <c r="A86" s="4" t="s">
        <v>49</v>
      </c>
      <c r="B86" s="12">
        <f>J40</f>
        <v>306.44470000000001</v>
      </c>
    </row>
    <row r="87" spans="1:2" x14ac:dyDescent="0.25">
      <c r="A87" s="4" t="s">
        <v>51</v>
      </c>
      <c r="B87" s="12">
        <f>J44</f>
        <v>4158</v>
      </c>
    </row>
    <row r="88" spans="1:2" x14ac:dyDescent="0.25">
      <c r="A88" s="20" t="s">
        <v>54</v>
      </c>
      <c r="B88" s="12">
        <f>L49</f>
        <v>334.4</v>
      </c>
    </row>
    <row r="89" spans="1:2" x14ac:dyDescent="0.25">
      <c r="A89" s="4" t="s">
        <v>61</v>
      </c>
      <c r="B89" s="12">
        <f>L55</f>
        <v>668.8</v>
      </c>
    </row>
    <row r="90" spans="1:2" x14ac:dyDescent="0.25">
      <c r="A90" s="4" t="s">
        <v>66</v>
      </c>
      <c r="B90" s="12">
        <f>L61</f>
        <v>668.8</v>
      </c>
    </row>
    <row r="91" spans="1:2" x14ac:dyDescent="0.25">
      <c r="A91" s="20" t="s">
        <v>70</v>
      </c>
      <c r="B91" s="12">
        <f>G68</f>
        <v>30.4</v>
      </c>
    </row>
    <row r="92" spans="1:2" ht="30" x14ac:dyDescent="0.25">
      <c r="A92" s="4" t="s">
        <v>106</v>
      </c>
      <c r="B92" s="12">
        <f>G74</f>
        <v>864</v>
      </c>
    </row>
  </sheetData>
  <customSheetViews>
    <customSheetView guid="{C24DFD9B-B479-46F5-99ED-7B7DE09933FE}" topLeftCell="A73">
      <selection activeCell="C90" sqref="C90"/>
      <pageMargins left="0.7" right="0.7" top="0.75" bottom="0.75" header="0.3" footer="0.3"/>
      <pageSetup paperSize="9" orientation="portrait" horizontalDpi="1200" verticalDpi="1200" r:id="rId1"/>
    </customSheetView>
  </customSheetViews>
  <pageMargins left="0.7" right="0.7" top="0.75" bottom="0.75" header="0.3" footer="0.3"/>
  <pageSetup paperSize="9" orientation="portrait" horizontalDpi="1200" verticalDpi="12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abSelected="1" topLeftCell="A73" zoomScale="80" zoomScaleNormal="80" workbookViewId="0">
      <selection activeCell="A4" sqref="A4"/>
    </sheetView>
  </sheetViews>
  <sheetFormatPr defaultRowHeight="15" x14ac:dyDescent="0.25"/>
  <cols>
    <col min="1" max="1" width="29.140625" customWidth="1"/>
    <col min="2" max="2" width="36.42578125" customWidth="1"/>
    <col min="3" max="3" width="25.140625" customWidth="1"/>
    <col min="4" max="4" width="25.28515625" customWidth="1"/>
    <col min="5" max="5" width="18.7109375" customWidth="1"/>
    <col min="6" max="6" width="15.85546875" customWidth="1"/>
    <col min="7" max="7" width="18.42578125" customWidth="1"/>
    <col min="8" max="8" width="17" customWidth="1"/>
    <col min="9" max="9" width="20.5703125" customWidth="1"/>
    <col min="10" max="10" width="22.85546875" customWidth="1"/>
    <col min="11" max="11" width="15.140625" customWidth="1"/>
    <col min="12" max="12" width="15.85546875" customWidth="1"/>
    <col min="13" max="13" width="25" customWidth="1"/>
    <col min="15" max="15" width="14" customWidth="1"/>
    <col min="16" max="16" width="20.28515625" customWidth="1"/>
  </cols>
  <sheetData>
    <row r="1" spans="1:19" x14ac:dyDescent="0.25">
      <c r="A1" s="110" t="s">
        <v>208</v>
      </c>
    </row>
    <row r="2" spans="1:19" x14ac:dyDescent="0.25">
      <c r="A2" t="s">
        <v>144</v>
      </c>
    </row>
    <row r="3" spans="1:19" x14ac:dyDescent="0.25">
      <c r="A3" t="s">
        <v>145</v>
      </c>
    </row>
    <row r="4" spans="1:19" x14ac:dyDescent="0.25">
      <c r="A4" t="s">
        <v>231</v>
      </c>
    </row>
    <row r="5" spans="1:19" x14ac:dyDescent="0.25">
      <c r="A5" t="s">
        <v>146</v>
      </c>
    </row>
    <row r="7" spans="1:19" s="9" customFormat="1" ht="60" customHeight="1" x14ac:dyDescent="0.25">
      <c r="A7" s="11" t="s">
        <v>4</v>
      </c>
      <c r="B7" s="11"/>
      <c r="D7" s="10"/>
      <c r="E7" s="10"/>
      <c r="F7" s="10"/>
      <c r="G7" s="11"/>
      <c r="H7" s="11"/>
      <c r="I7" s="11"/>
      <c r="J7" s="165"/>
      <c r="K7" s="165"/>
      <c r="L7" s="11"/>
      <c r="M7" s="10"/>
      <c r="N7" s="11"/>
      <c r="O7" s="11"/>
      <c r="P7" s="11"/>
      <c r="Q7" s="11"/>
    </row>
    <row r="8" spans="1:19" s="1" customFormat="1" ht="60" customHeight="1" x14ac:dyDescent="0.25">
      <c r="A8" s="4"/>
      <c r="B8" s="4"/>
      <c r="D8" s="6" t="s">
        <v>147</v>
      </c>
      <c r="E8" s="6"/>
      <c r="F8" s="75"/>
      <c r="G8" s="4"/>
      <c r="H8" s="4"/>
      <c r="I8" s="4"/>
      <c r="J8" s="6"/>
      <c r="K8" s="157" t="s">
        <v>197</v>
      </c>
      <c r="M8" s="6"/>
      <c r="N8" s="4"/>
      <c r="O8" s="4"/>
      <c r="P8" s="4"/>
      <c r="Q8" s="4"/>
    </row>
    <row r="9" spans="1:19" ht="45" x14ac:dyDescent="0.25">
      <c r="A9" s="5"/>
      <c r="B9" s="5"/>
      <c r="C9" s="1" t="s">
        <v>6</v>
      </c>
      <c r="D9" s="6" t="s">
        <v>7</v>
      </c>
      <c r="E9" s="4" t="s">
        <v>8</v>
      </c>
      <c r="F9" s="27"/>
      <c r="G9" s="4"/>
      <c r="H9" s="5"/>
      <c r="I9" s="5"/>
      <c r="J9" s="1"/>
      <c r="K9" s="25"/>
      <c r="L9" s="1" t="s">
        <v>8</v>
      </c>
      <c r="M9" s="42" t="s">
        <v>148</v>
      </c>
      <c r="N9" s="4"/>
      <c r="O9" s="4" t="s">
        <v>10</v>
      </c>
      <c r="P9" s="4" t="s">
        <v>209</v>
      </c>
      <c r="Q9" s="5"/>
    </row>
    <row r="10" spans="1:19" x14ac:dyDescent="0.25">
      <c r="A10" s="4" t="s">
        <v>11</v>
      </c>
      <c r="B10" s="5" t="s">
        <v>12</v>
      </c>
      <c r="C10">
        <v>5</v>
      </c>
      <c r="D10" s="111">
        <v>40</v>
      </c>
      <c r="E10" s="113">
        <f>C10*D10</f>
        <v>200</v>
      </c>
      <c r="F10" s="27"/>
      <c r="G10" s="5"/>
      <c r="H10" s="5"/>
      <c r="I10" s="5"/>
      <c r="K10" s="60"/>
      <c r="L10" s="117">
        <f>(E10+E12)</f>
        <v>234.24</v>
      </c>
      <c r="M10" s="28">
        <f>J12</f>
        <v>359.76</v>
      </c>
      <c r="N10" s="28"/>
      <c r="O10" s="5">
        <v>4</v>
      </c>
      <c r="P10" s="28">
        <f>(L10*O10) +M10</f>
        <v>1296.72</v>
      </c>
      <c r="Q10" s="5"/>
    </row>
    <row r="11" spans="1:19" ht="45" x14ac:dyDescent="0.25">
      <c r="A11" s="4"/>
      <c r="B11" s="5"/>
      <c r="D11" s="59" t="s">
        <v>13</v>
      </c>
      <c r="E11" s="113"/>
      <c r="F11" s="27"/>
      <c r="G11" s="4" t="s">
        <v>14</v>
      </c>
      <c r="H11" s="4" t="s">
        <v>163</v>
      </c>
      <c r="I11" s="4"/>
      <c r="J11" s="4" t="s">
        <v>16</v>
      </c>
      <c r="K11" s="60"/>
      <c r="L11" s="3"/>
      <c r="M11" s="7"/>
      <c r="N11" s="5"/>
      <c r="O11" s="5"/>
      <c r="P11" s="5"/>
      <c r="Q11" s="5"/>
    </row>
    <row r="12" spans="1:19" ht="60" x14ac:dyDescent="0.25">
      <c r="A12" s="5"/>
      <c r="B12" s="5" t="s">
        <v>17</v>
      </c>
      <c r="C12">
        <v>1.712</v>
      </c>
      <c r="D12" s="111">
        <v>20</v>
      </c>
      <c r="E12" s="113">
        <f>C12*D12</f>
        <v>34.24</v>
      </c>
      <c r="F12" s="27"/>
      <c r="G12" s="113">
        <v>179.88</v>
      </c>
      <c r="H12" s="5">
        <v>2</v>
      </c>
      <c r="I12" s="5"/>
      <c r="J12" s="28">
        <f>G12*2</f>
        <v>359.76</v>
      </c>
      <c r="K12" s="158" t="s">
        <v>198</v>
      </c>
      <c r="M12" s="7"/>
      <c r="N12" s="28"/>
      <c r="O12" s="28"/>
      <c r="P12" s="31"/>
      <c r="Q12" s="28"/>
      <c r="S12" s="24"/>
    </row>
    <row r="13" spans="1:19" ht="45" x14ac:dyDescent="0.25">
      <c r="A13" s="5"/>
      <c r="B13" s="5" t="s">
        <v>149</v>
      </c>
      <c r="C13">
        <v>6.8479999999999999</v>
      </c>
      <c r="D13" s="112">
        <v>20</v>
      </c>
      <c r="E13" s="113">
        <f>C13*D13</f>
        <v>136.96</v>
      </c>
      <c r="F13" s="27"/>
      <c r="G13" s="113">
        <v>0.55000000000000004</v>
      </c>
      <c r="H13" s="5">
        <v>428</v>
      </c>
      <c r="I13" s="5"/>
      <c r="J13" s="28">
        <f>(G13*H13)</f>
        <v>235.4</v>
      </c>
      <c r="K13" s="61"/>
      <c r="L13" s="62" t="s">
        <v>8</v>
      </c>
      <c r="M13" s="6" t="s">
        <v>14</v>
      </c>
      <c r="N13" s="63" t="s">
        <v>150</v>
      </c>
      <c r="O13" s="63" t="s">
        <v>10</v>
      </c>
      <c r="P13" s="63" t="s">
        <v>151</v>
      </c>
      <c r="Q13" s="29"/>
      <c r="S13" s="2"/>
    </row>
    <row r="14" spans="1:19" s="9" customFormat="1" x14ac:dyDescent="0.25">
      <c r="A14" s="11"/>
      <c r="B14" s="11"/>
      <c r="D14" s="10"/>
      <c r="E14" s="11"/>
      <c r="F14" s="76"/>
      <c r="G14" s="11"/>
      <c r="H14" s="11"/>
      <c r="I14" s="11"/>
      <c r="K14" s="26"/>
      <c r="L14" s="114">
        <f>(E10+E13)</f>
        <v>336.96000000000004</v>
      </c>
      <c r="M14" s="115">
        <f>G13*H13</f>
        <v>235.4</v>
      </c>
      <c r="N14" s="116">
        <f>SUM(L14:M14)</f>
        <v>572.36</v>
      </c>
      <c r="O14" s="16">
        <v>4</v>
      </c>
      <c r="P14" s="116">
        <f>N14*O14</f>
        <v>2289.44</v>
      </c>
      <c r="Q14" s="11"/>
      <c r="S14" s="32"/>
    </row>
    <row r="15" spans="1:19" s="1" customFormat="1" ht="37.5" customHeight="1" x14ac:dyDescent="0.25">
      <c r="A15" s="4"/>
      <c r="B15" s="4"/>
      <c r="D15" s="6" t="s">
        <v>152</v>
      </c>
      <c r="E15" s="4"/>
      <c r="F15" s="4"/>
      <c r="G15" s="4"/>
      <c r="H15" s="4"/>
      <c r="I15" s="4"/>
      <c r="K15" s="4"/>
      <c r="M15" s="6"/>
      <c r="N15" s="4"/>
      <c r="O15" s="4"/>
      <c r="P15" s="4"/>
      <c r="Q15" s="4"/>
      <c r="S15" s="33"/>
    </row>
    <row r="16" spans="1:19" ht="30" x14ac:dyDescent="0.25">
      <c r="A16" s="4" t="s">
        <v>168</v>
      </c>
      <c r="B16" s="5"/>
      <c r="C16" s="1" t="s">
        <v>22</v>
      </c>
      <c r="D16" s="6" t="s">
        <v>171</v>
      </c>
      <c r="E16" s="4" t="s">
        <v>172</v>
      </c>
      <c r="F16" s="5"/>
      <c r="G16" s="4"/>
      <c r="H16" s="4"/>
      <c r="I16" s="4"/>
      <c r="J16" s="4"/>
      <c r="K16" s="5"/>
      <c r="M16" s="7"/>
      <c r="N16" s="5"/>
      <c r="O16" s="5"/>
      <c r="P16" s="5"/>
      <c r="Q16" s="5"/>
    </row>
    <row r="17" spans="1:17" ht="30" x14ac:dyDescent="0.25">
      <c r="A17" s="4"/>
      <c r="B17" s="5" t="s">
        <v>170</v>
      </c>
      <c r="C17" s="136">
        <v>3</v>
      </c>
      <c r="D17" s="140">
        <v>42</v>
      </c>
      <c r="E17" s="154">
        <f>C17*D17</f>
        <v>126</v>
      </c>
      <c r="F17" s="153"/>
      <c r="G17" s="153"/>
      <c r="H17" s="154"/>
      <c r="I17" s="153"/>
      <c r="J17" s="154"/>
      <c r="K17" s="5"/>
      <c r="M17" s="7"/>
      <c r="N17" s="5"/>
      <c r="O17" s="5"/>
      <c r="P17" s="5"/>
      <c r="Q17" s="5"/>
    </row>
    <row r="18" spans="1:17" ht="45" x14ac:dyDescent="0.25">
      <c r="A18" s="4"/>
      <c r="B18" s="5" t="s">
        <v>210</v>
      </c>
      <c r="C18" s="136">
        <v>0.16700000000000001</v>
      </c>
      <c r="D18" s="140">
        <v>42</v>
      </c>
      <c r="E18" s="154">
        <f>C18*D18</f>
        <v>7.0140000000000002</v>
      </c>
      <c r="F18" s="153"/>
      <c r="G18" s="153"/>
      <c r="H18" s="154"/>
      <c r="I18" s="153"/>
      <c r="J18" s="154"/>
      <c r="K18" s="5"/>
      <c r="M18" s="7"/>
      <c r="N18" s="5"/>
      <c r="O18" s="5"/>
      <c r="P18" s="5"/>
      <c r="Q18" s="5"/>
    </row>
    <row r="19" spans="1:17" ht="30" x14ac:dyDescent="0.25">
      <c r="A19" s="4" t="s">
        <v>173</v>
      </c>
      <c r="B19" s="5"/>
      <c r="C19" s="1"/>
      <c r="D19" s="6"/>
      <c r="E19" s="132">
        <f>E17+E18</f>
        <v>133.01400000000001</v>
      </c>
      <c r="F19" s="5"/>
      <c r="G19" s="4"/>
      <c r="H19" s="4"/>
      <c r="I19" s="4"/>
      <c r="J19" s="132"/>
      <c r="K19" s="5"/>
      <c r="M19" s="7"/>
      <c r="N19" s="5"/>
      <c r="O19" s="5"/>
      <c r="P19" s="5"/>
      <c r="Q19" s="5"/>
    </row>
    <row r="20" spans="1:17" x14ac:dyDescent="0.25">
      <c r="A20" s="4"/>
      <c r="B20" s="5"/>
      <c r="C20" s="1"/>
      <c r="D20" s="6"/>
      <c r="E20" s="4"/>
      <c r="F20" s="5"/>
      <c r="G20" s="4"/>
      <c r="H20" s="4"/>
      <c r="I20" s="4"/>
      <c r="J20" s="93"/>
      <c r="K20" s="5"/>
      <c r="M20" s="7"/>
      <c r="N20" s="5"/>
      <c r="O20" s="5"/>
      <c r="P20" s="5"/>
      <c r="Q20" s="5"/>
    </row>
    <row r="21" spans="1:17" ht="45" x14ac:dyDescent="0.25">
      <c r="A21" s="4" t="s">
        <v>167</v>
      </c>
      <c r="B21" s="5"/>
      <c r="C21" s="1" t="s">
        <v>22</v>
      </c>
      <c r="D21" s="6" t="s">
        <v>7</v>
      </c>
      <c r="E21" s="4" t="s">
        <v>23</v>
      </c>
      <c r="F21" s="5"/>
      <c r="G21" s="4" t="s">
        <v>24</v>
      </c>
      <c r="H21" s="4" t="s">
        <v>25</v>
      </c>
      <c r="I21" s="4" t="s">
        <v>153</v>
      </c>
      <c r="J21" s="4" t="s">
        <v>27</v>
      </c>
      <c r="K21" s="5"/>
      <c r="M21" s="7"/>
      <c r="N21" s="5"/>
      <c r="O21" s="5"/>
      <c r="P21" s="5"/>
      <c r="Q21" s="5"/>
    </row>
    <row r="22" spans="1:17" ht="30" x14ac:dyDescent="0.25">
      <c r="A22" s="4"/>
      <c r="B22" s="5" t="s">
        <v>28</v>
      </c>
      <c r="C22">
        <v>0.08</v>
      </c>
      <c r="D22" s="111">
        <v>40</v>
      </c>
      <c r="E22" s="28">
        <f>C22*D22</f>
        <v>3.2</v>
      </c>
      <c r="F22" s="5"/>
      <c r="G22" s="5">
        <v>428</v>
      </c>
      <c r="H22" s="28">
        <f>(E22*G22)</f>
        <v>1369.6000000000001</v>
      </c>
      <c r="I22" s="5">
        <v>9</v>
      </c>
      <c r="J22" s="24">
        <f>(H22*I22)</f>
        <v>12326.400000000001</v>
      </c>
      <c r="K22" s="5"/>
      <c r="M22" s="7"/>
      <c r="N22" s="5"/>
      <c r="O22" s="5"/>
      <c r="P22" s="5"/>
      <c r="Q22" s="5"/>
    </row>
    <row r="23" spans="1:17" ht="60" x14ac:dyDescent="0.25">
      <c r="A23" s="4" t="s">
        <v>45</v>
      </c>
      <c r="B23" s="5" t="s">
        <v>46</v>
      </c>
      <c r="C23">
        <v>3.3000000000000002E-2</v>
      </c>
      <c r="D23" s="111">
        <v>40</v>
      </c>
      <c r="E23" s="28">
        <f>(C23*D23)</f>
        <v>1.32</v>
      </c>
      <c r="F23" s="5"/>
      <c r="G23" s="5">
        <v>428</v>
      </c>
      <c r="H23" s="28">
        <f>(E23*G23)</f>
        <v>564.96</v>
      </c>
      <c r="I23" s="5">
        <v>9</v>
      </c>
      <c r="J23" s="24">
        <f>(H23*I23)</f>
        <v>5084.6400000000003</v>
      </c>
      <c r="K23" s="5"/>
      <c r="M23" s="7"/>
      <c r="N23" s="5"/>
      <c r="O23" s="5"/>
      <c r="P23" s="5"/>
      <c r="Q23" s="5"/>
    </row>
    <row r="24" spans="1:17" ht="30" x14ac:dyDescent="0.25">
      <c r="A24" s="153" t="s">
        <v>192</v>
      </c>
      <c r="B24" s="5"/>
      <c r="D24" s="7"/>
      <c r="E24" s="5"/>
      <c r="F24" s="5"/>
      <c r="G24" s="5"/>
      <c r="H24" s="5"/>
      <c r="I24" s="5"/>
      <c r="J24" s="152">
        <f>SUM(J22:J23)</f>
        <v>17411.04</v>
      </c>
      <c r="K24" s="5"/>
      <c r="M24" s="7"/>
      <c r="N24" s="5"/>
      <c r="O24" s="5"/>
      <c r="P24" s="5"/>
      <c r="Q24" s="5"/>
    </row>
    <row r="25" spans="1:17" ht="30" x14ac:dyDescent="0.25">
      <c r="A25" s="153" t="s">
        <v>193</v>
      </c>
      <c r="B25" s="5"/>
      <c r="D25" s="7"/>
      <c r="E25" s="5"/>
      <c r="F25" s="5"/>
      <c r="G25" s="5"/>
      <c r="H25" s="5"/>
      <c r="I25" s="5"/>
      <c r="J25" s="152">
        <f>E19</f>
        <v>133.01400000000001</v>
      </c>
      <c r="K25" s="5"/>
      <c r="M25" s="7"/>
      <c r="N25" s="5"/>
      <c r="O25" s="5"/>
      <c r="P25" s="5"/>
      <c r="Q25" s="5"/>
    </row>
    <row r="26" spans="1:17" s="14" customFormat="1" ht="30" x14ac:dyDescent="0.25">
      <c r="A26" s="11" t="s">
        <v>194</v>
      </c>
      <c r="B26" s="16"/>
      <c r="D26" s="15"/>
      <c r="E26" s="16"/>
      <c r="F26" s="16"/>
      <c r="G26" s="16"/>
      <c r="H26" s="16"/>
      <c r="I26" s="16"/>
      <c r="J26" s="32">
        <f>J24+J25</f>
        <v>17544.054</v>
      </c>
      <c r="K26" s="16"/>
      <c r="M26" s="15"/>
      <c r="N26" s="16"/>
      <c r="O26" s="16"/>
      <c r="P26" s="16"/>
      <c r="Q26" s="16"/>
    </row>
    <row r="27" spans="1:17" x14ac:dyDescent="0.25">
      <c r="A27" s="4"/>
      <c r="B27" s="5"/>
      <c r="D27" s="19" t="s">
        <v>228</v>
      </c>
      <c r="E27" s="5"/>
      <c r="F27" s="5"/>
      <c r="G27" s="5"/>
      <c r="H27" s="5"/>
      <c r="I27" s="5"/>
      <c r="K27" s="5"/>
      <c r="M27" s="7"/>
      <c r="N27" s="5"/>
      <c r="O27" s="5"/>
      <c r="P27" s="5"/>
      <c r="Q27" s="5"/>
    </row>
    <row r="28" spans="1:17" ht="48" customHeight="1" x14ac:dyDescent="0.25">
      <c r="A28" s="4"/>
      <c r="B28" s="5"/>
      <c r="C28" s="1" t="s">
        <v>22</v>
      </c>
      <c r="D28" s="19" t="s">
        <v>13</v>
      </c>
      <c r="E28" s="4" t="s">
        <v>29</v>
      </c>
      <c r="F28" s="5"/>
      <c r="G28" s="4" t="s">
        <v>227</v>
      </c>
      <c r="H28" s="1" t="s">
        <v>226</v>
      </c>
      <c r="I28" s="1" t="s">
        <v>216</v>
      </c>
      <c r="J28" s="4" t="s">
        <v>15</v>
      </c>
      <c r="K28" s="4" t="s">
        <v>30</v>
      </c>
      <c r="L28" s="4" t="s">
        <v>10</v>
      </c>
      <c r="M28" s="4" t="s">
        <v>64</v>
      </c>
      <c r="N28" s="5"/>
      <c r="O28" s="5"/>
      <c r="P28" s="5"/>
      <c r="Q28" s="5"/>
    </row>
    <row r="29" spans="1:17" ht="30" x14ac:dyDescent="0.25">
      <c r="A29" s="4" t="s">
        <v>32</v>
      </c>
      <c r="B29" s="5" t="s">
        <v>154</v>
      </c>
      <c r="C29">
        <v>6.8479999999999999</v>
      </c>
      <c r="D29" s="118">
        <v>20</v>
      </c>
      <c r="E29" s="28">
        <f>C29*D29</f>
        <v>136.96</v>
      </c>
      <c r="F29" s="5"/>
      <c r="G29" s="28">
        <v>0.55000000000000004</v>
      </c>
      <c r="H29" s="28">
        <v>0.55000000000000004</v>
      </c>
      <c r="I29" s="24">
        <f>H29+G29</f>
        <v>1.1000000000000001</v>
      </c>
      <c r="J29" s="5">
        <v>428</v>
      </c>
      <c r="K29" s="28">
        <f>I29*J29</f>
        <v>470.8</v>
      </c>
      <c r="L29">
        <v>1</v>
      </c>
      <c r="M29" s="128">
        <f>(E29+K29)*L29</f>
        <v>607.76</v>
      </c>
      <c r="N29" s="29"/>
      <c r="O29" s="29"/>
      <c r="P29" s="29"/>
      <c r="Q29" s="29"/>
    </row>
    <row r="30" spans="1:17" x14ac:dyDescent="0.25">
      <c r="A30" s="4" t="s">
        <v>34</v>
      </c>
      <c r="B30" s="5" t="s">
        <v>155</v>
      </c>
      <c r="C30">
        <v>2.0640000000000001</v>
      </c>
      <c r="D30" s="118">
        <v>20</v>
      </c>
      <c r="E30" s="28">
        <f>C30*D30</f>
        <v>41.28</v>
      </c>
      <c r="F30" s="5"/>
      <c r="G30" s="28">
        <v>0.55000000000000004</v>
      </c>
      <c r="H30" s="28">
        <v>0.55000000000000004</v>
      </c>
      <c r="I30" s="24">
        <f>G30+H30</f>
        <v>1.1000000000000001</v>
      </c>
      <c r="J30" s="5">
        <v>129</v>
      </c>
      <c r="K30" s="28">
        <f>I30*J30</f>
        <v>141.9</v>
      </c>
      <c r="L30">
        <v>1</v>
      </c>
      <c r="M30" s="128">
        <f>(E30+K30)*L30</f>
        <v>183.18</v>
      </c>
      <c r="N30" s="29"/>
      <c r="O30" s="29"/>
      <c r="P30" s="29"/>
      <c r="Q30" s="29"/>
    </row>
    <row r="31" spans="1:17" s="14" customFormat="1" ht="30" x14ac:dyDescent="0.25">
      <c r="A31" s="11" t="s">
        <v>36</v>
      </c>
      <c r="B31" s="16"/>
      <c r="D31" s="100"/>
      <c r="E31" s="16"/>
      <c r="F31" s="16"/>
      <c r="G31" s="16"/>
      <c r="H31" s="16"/>
      <c r="I31" s="35"/>
      <c r="K31" s="129"/>
      <c r="M31" s="115">
        <f>M29+M30</f>
        <v>790.94</v>
      </c>
      <c r="N31" s="30"/>
      <c r="O31" s="30"/>
      <c r="P31" s="30"/>
      <c r="Q31" s="30"/>
    </row>
    <row r="32" spans="1:17" x14ac:dyDescent="0.25">
      <c r="A32" s="4"/>
      <c r="B32" s="5"/>
      <c r="D32" s="19" t="s">
        <v>228</v>
      </c>
      <c r="E32" s="5"/>
      <c r="F32" s="5"/>
      <c r="G32" s="5"/>
      <c r="H32" s="5"/>
      <c r="I32" s="5"/>
      <c r="K32" s="5"/>
      <c r="M32" s="7"/>
      <c r="N32" s="29"/>
      <c r="O32" s="29"/>
      <c r="P32" s="29"/>
      <c r="Q32" s="29"/>
    </row>
    <row r="33" spans="1:17" ht="45" x14ac:dyDescent="0.25">
      <c r="A33" s="4"/>
      <c r="B33" s="5"/>
      <c r="C33" s="1" t="s">
        <v>37</v>
      </c>
      <c r="D33" s="19" t="s">
        <v>38</v>
      </c>
      <c r="E33" s="4" t="s">
        <v>39</v>
      </c>
      <c r="F33" s="5"/>
      <c r="G33" s="6" t="s">
        <v>40</v>
      </c>
      <c r="H33" s="6" t="s">
        <v>156</v>
      </c>
      <c r="I33" s="4" t="s">
        <v>10</v>
      </c>
      <c r="J33" s="4" t="s">
        <v>42</v>
      </c>
      <c r="K33" s="5"/>
      <c r="M33" s="7"/>
      <c r="N33" s="5"/>
      <c r="O33" s="5"/>
      <c r="P33" s="5"/>
      <c r="Q33" s="5"/>
    </row>
    <row r="34" spans="1:17" ht="30" x14ac:dyDescent="0.25">
      <c r="A34" s="4" t="s">
        <v>43</v>
      </c>
      <c r="B34" s="5" t="s">
        <v>44</v>
      </c>
      <c r="C34">
        <v>0.08</v>
      </c>
      <c r="D34" s="118">
        <v>40</v>
      </c>
      <c r="E34" s="113">
        <f>(C34*D34)</f>
        <v>3.2</v>
      </c>
      <c r="F34" s="5"/>
      <c r="G34" s="5">
        <v>428</v>
      </c>
      <c r="H34" s="28">
        <f>(E34*G34)</f>
        <v>1369.6000000000001</v>
      </c>
      <c r="I34" s="5">
        <v>9</v>
      </c>
      <c r="J34" s="124">
        <f>(H34*I34)</f>
        <v>12326.400000000001</v>
      </c>
      <c r="K34" s="5"/>
      <c r="M34" s="7"/>
      <c r="N34" s="5"/>
      <c r="O34" s="5"/>
      <c r="P34" s="5"/>
      <c r="Q34" s="5"/>
    </row>
    <row r="35" spans="1:17" ht="60" x14ac:dyDescent="0.25">
      <c r="A35" s="4" t="s">
        <v>45</v>
      </c>
      <c r="B35" s="5" t="s">
        <v>46</v>
      </c>
      <c r="C35">
        <v>3.3000000000000002E-2</v>
      </c>
      <c r="D35" s="118">
        <v>40</v>
      </c>
      <c r="E35" s="28">
        <f>(C35*D35)</f>
        <v>1.32</v>
      </c>
      <c r="F35" s="5"/>
      <c r="G35" s="5">
        <v>428</v>
      </c>
      <c r="H35" s="28">
        <f>(E35*G35)</f>
        <v>564.96</v>
      </c>
      <c r="I35" s="5">
        <v>9</v>
      </c>
      <c r="J35" s="124">
        <f>(H35*I35)</f>
        <v>5084.6400000000003</v>
      </c>
      <c r="K35" s="5"/>
      <c r="M35" s="7"/>
      <c r="N35" s="5"/>
      <c r="O35" s="5"/>
      <c r="P35" s="5"/>
      <c r="Q35" s="5"/>
    </row>
    <row r="36" spans="1:17" x14ac:dyDescent="0.25">
      <c r="A36" s="4"/>
      <c r="B36" s="5"/>
      <c r="D36" s="99"/>
      <c r="E36" s="5"/>
      <c r="F36" s="5"/>
      <c r="G36" s="5"/>
      <c r="H36" s="5"/>
      <c r="I36" s="5"/>
      <c r="J36" s="125">
        <f>J34+J35</f>
        <v>17411.04</v>
      </c>
      <c r="K36" s="5"/>
      <c r="M36" s="7"/>
      <c r="N36" s="5"/>
      <c r="O36" s="5"/>
      <c r="P36" s="5"/>
      <c r="Q36" s="5"/>
    </row>
    <row r="37" spans="1:17" ht="45" x14ac:dyDescent="0.25">
      <c r="A37" s="4"/>
      <c r="B37" s="5"/>
      <c r="D37" s="19" t="s">
        <v>13</v>
      </c>
      <c r="E37" s="5"/>
      <c r="F37" s="5"/>
      <c r="G37" s="4" t="s">
        <v>15</v>
      </c>
      <c r="H37" s="6" t="s">
        <v>157</v>
      </c>
      <c r="I37" s="6" t="s">
        <v>10</v>
      </c>
      <c r="J37" s="126" t="s">
        <v>48</v>
      </c>
      <c r="K37" s="5"/>
      <c r="M37" s="7"/>
      <c r="N37" s="5"/>
      <c r="O37" s="5"/>
      <c r="P37" s="5"/>
      <c r="Q37" s="5"/>
    </row>
    <row r="38" spans="1:17" ht="30" x14ac:dyDescent="0.25">
      <c r="A38" s="4" t="s">
        <v>49</v>
      </c>
      <c r="B38" s="5" t="s">
        <v>158</v>
      </c>
      <c r="C38">
        <v>0.08</v>
      </c>
      <c r="D38" s="119">
        <v>20</v>
      </c>
      <c r="E38" s="120">
        <f>C38*D38</f>
        <v>1.6</v>
      </c>
      <c r="F38" s="5"/>
      <c r="G38" s="5">
        <v>129</v>
      </c>
      <c r="H38" s="28">
        <f>(E38*G38)</f>
        <v>206.4</v>
      </c>
      <c r="I38" s="5">
        <v>1</v>
      </c>
      <c r="J38" s="134">
        <f>(H38*I38)</f>
        <v>206.4</v>
      </c>
      <c r="K38" s="5"/>
      <c r="M38" s="7"/>
      <c r="N38" s="5"/>
      <c r="O38" s="5"/>
      <c r="P38" s="5"/>
      <c r="Q38" s="5"/>
    </row>
    <row r="39" spans="1:17" ht="60" x14ac:dyDescent="0.25">
      <c r="A39" s="4" t="s">
        <v>45</v>
      </c>
      <c r="B39" s="5" t="s">
        <v>46</v>
      </c>
      <c r="C39">
        <v>3.3000000000000002E-2</v>
      </c>
      <c r="D39" s="119">
        <v>20</v>
      </c>
      <c r="E39" s="120">
        <f>(C39*D39)</f>
        <v>0.66</v>
      </c>
      <c r="F39" s="5"/>
      <c r="G39" s="5">
        <v>129</v>
      </c>
      <c r="H39" s="28">
        <f>E39*G39</f>
        <v>85.14</v>
      </c>
      <c r="I39" s="5">
        <v>1</v>
      </c>
      <c r="J39" s="134">
        <f>H39*I39</f>
        <v>85.14</v>
      </c>
      <c r="K39" s="5"/>
      <c r="M39" s="7"/>
      <c r="N39" s="5"/>
      <c r="O39" s="5"/>
      <c r="P39" s="5"/>
      <c r="Q39" s="5"/>
    </row>
    <row r="40" spans="1:17" x14ac:dyDescent="0.25">
      <c r="A40" s="4"/>
      <c r="B40" s="5"/>
      <c r="D40" s="119"/>
      <c r="E40" s="120"/>
      <c r="F40" s="5"/>
      <c r="G40" s="5"/>
      <c r="H40" s="28"/>
      <c r="I40" s="5"/>
      <c r="J40" s="127">
        <f>J38+J39</f>
        <v>291.54000000000002</v>
      </c>
      <c r="K40" s="5"/>
      <c r="M40" s="7"/>
      <c r="N40" s="5"/>
      <c r="O40" s="5"/>
      <c r="P40" s="5"/>
      <c r="Q40" s="5"/>
    </row>
    <row r="41" spans="1:17" s="14" customFormat="1" x14ac:dyDescent="0.25">
      <c r="A41" s="11"/>
      <c r="B41" s="16"/>
      <c r="D41" s="121"/>
      <c r="E41" s="122"/>
      <c r="F41" s="16"/>
      <c r="G41" s="16"/>
      <c r="H41" s="116"/>
      <c r="I41" s="16"/>
      <c r="J41" s="44"/>
      <c r="K41" s="16"/>
      <c r="M41" s="15"/>
      <c r="N41" s="16"/>
      <c r="O41" s="16"/>
      <c r="P41" s="16"/>
      <c r="Q41" s="16"/>
    </row>
    <row r="42" spans="1:17" ht="30" x14ac:dyDescent="0.25">
      <c r="A42" s="4"/>
      <c r="B42" s="5"/>
      <c r="D42" s="123" t="s">
        <v>159</v>
      </c>
      <c r="E42" s="120"/>
      <c r="F42" s="5"/>
      <c r="G42" s="5"/>
      <c r="H42" s="28"/>
      <c r="I42" s="5"/>
      <c r="J42" s="39"/>
      <c r="K42" s="5"/>
      <c r="M42" s="7"/>
      <c r="N42" s="5"/>
      <c r="O42" s="5"/>
      <c r="P42" s="5"/>
      <c r="Q42" s="5"/>
    </row>
    <row r="43" spans="1:17" ht="30" x14ac:dyDescent="0.25">
      <c r="A43" s="20" t="s">
        <v>51</v>
      </c>
      <c r="B43" s="5"/>
      <c r="C43" s="1" t="s">
        <v>22</v>
      </c>
      <c r="D43" s="19" t="s">
        <v>38</v>
      </c>
      <c r="E43" s="4" t="s">
        <v>52</v>
      </c>
      <c r="F43" s="5"/>
      <c r="G43" s="6" t="s">
        <v>40</v>
      </c>
      <c r="H43" s="6" t="s">
        <v>156</v>
      </c>
      <c r="I43" s="19" t="s">
        <v>10</v>
      </c>
      <c r="J43" s="42" t="s">
        <v>53</v>
      </c>
      <c r="K43" s="5"/>
      <c r="M43" s="7"/>
      <c r="N43" s="5"/>
      <c r="O43" s="5"/>
      <c r="P43" s="5"/>
      <c r="Q43" s="5"/>
    </row>
    <row r="44" spans="1:17" ht="30" x14ac:dyDescent="0.25">
      <c r="A44" s="5"/>
      <c r="B44" s="5" t="s">
        <v>165</v>
      </c>
      <c r="C44">
        <v>0.25</v>
      </c>
      <c r="D44" s="118">
        <v>40</v>
      </c>
      <c r="E44" s="113">
        <f>C44*D44</f>
        <v>10</v>
      </c>
      <c r="F44" s="5"/>
      <c r="G44" s="5">
        <v>428</v>
      </c>
      <c r="H44" s="113">
        <f>(E44*G44)</f>
        <v>4280</v>
      </c>
      <c r="I44" s="5">
        <v>9</v>
      </c>
      <c r="J44" s="33">
        <f>(H44*I44)</f>
        <v>38520</v>
      </c>
      <c r="K44" s="5"/>
      <c r="M44" s="7"/>
      <c r="N44" s="5"/>
      <c r="O44" s="5"/>
      <c r="P44" s="5"/>
      <c r="Q44" s="5"/>
    </row>
    <row r="45" spans="1:17" s="14" customFormat="1" x14ac:dyDescent="0.25">
      <c r="A45" s="16"/>
      <c r="B45" s="16"/>
      <c r="D45" s="100"/>
      <c r="E45" s="16"/>
      <c r="F45" s="16"/>
      <c r="G45" s="16"/>
      <c r="H45" s="16"/>
      <c r="I45" s="16"/>
      <c r="K45" s="16"/>
      <c r="M45" s="15"/>
      <c r="N45" s="16"/>
      <c r="O45" s="16"/>
      <c r="P45" s="16"/>
      <c r="Q45" s="16"/>
    </row>
    <row r="46" spans="1:17" x14ac:dyDescent="0.25">
      <c r="A46" s="5"/>
      <c r="B46" s="5"/>
      <c r="D46" s="99"/>
      <c r="E46" s="5"/>
      <c r="F46" s="5"/>
      <c r="G46" s="5"/>
      <c r="H46" s="5"/>
      <c r="I46" s="5"/>
      <c r="K46" s="5"/>
      <c r="M46" s="7"/>
      <c r="N46" s="5"/>
      <c r="O46" s="5"/>
      <c r="P46" s="5"/>
      <c r="Q46" s="5"/>
    </row>
    <row r="47" spans="1:17" x14ac:dyDescent="0.25">
      <c r="A47" s="5"/>
      <c r="B47" s="5"/>
      <c r="D47" s="19"/>
      <c r="E47" s="5"/>
      <c r="F47" s="5"/>
      <c r="G47" s="5"/>
      <c r="H47" s="5"/>
      <c r="I47" s="5"/>
      <c r="K47" s="5"/>
      <c r="M47" s="7"/>
      <c r="N47" s="5"/>
      <c r="O47" s="5"/>
      <c r="P47" s="5"/>
      <c r="Q47" s="5"/>
    </row>
    <row r="48" spans="1:17" ht="30" x14ac:dyDescent="0.25">
      <c r="A48" s="20" t="s">
        <v>54</v>
      </c>
      <c r="B48" s="5"/>
      <c r="C48" s="1"/>
      <c r="D48" s="99"/>
      <c r="E48" s="42"/>
      <c r="F48" s="5"/>
      <c r="G48" s="6"/>
      <c r="H48" s="6"/>
      <c r="I48" s="4"/>
      <c r="J48" s="48"/>
      <c r="K48" s="20"/>
      <c r="M48" s="7"/>
      <c r="N48" s="5"/>
      <c r="O48" s="5"/>
      <c r="P48" s="5"/>
      <c r="Q48" s="5"/>
    </row>
    <row r="49" spans="1:17" ht="45" x14ac:dyDescent="0.25">
      <c r="A49" s="5"/>
      <c r="B49" s="5"/>
      <c r="C49" s="1" t="s">
        <v>55</v>
      </c>
      <c r="D49" s="101" t="s">
        <v>56</v>
      </c>
      <c r="E49" s="4" t="s">
        <v>125</v>
      </c>
      <c r="F49" s="4" t="s">
        <v>102</v>
      </c>
      <c r="G49" s="4" t="s">
        <v>10</v>
      </c>
      <c r="H49" s="4" t="s">
        <v>20</v>
      </c>
      <c r="I49" s="5"/>
      <c r="K49" s="46"/>
      <c r="L49" s="3"/>
      <c r="M49" s="7"/>
      <c r="N49" s="5"/>
      <c r="O49" s="5"/>
      <c r="P49" s="5"/>
      <c r="Q49" s="5"/>
    </row>
    <row r="50" spans="1:17" ht="30" x14ac:dyDescent="0.25">
      <c r="A50" s="4"/>
      <c r="B50" s="50" t="s">
        <v>69</v>
      </c>
      <c r="C50" s="24">
        <v>400</v>
      </c>
      <c r="D50" s="119">
        <v>100</v>
      </c>
      <c r="E50" s="28">
        <v>200</v>
      </c>
      <c r="F50" s="5">
        <v>5</v>
      </c>
      <c r="G50">
        <v>1</v>
      </c>
      <c r="H50" s="132">
        <f>(C50+D50+E50)*(F50*G50)</f>
        <v>3500</v>
      </c>
      <c r="I50" s="5"/>
      <c r="K50" s="5"/>
      <c r="M50" s="7"/>
      <c r="N50" s="5"/>
      <c r="O50" s="5"/>
      <c r="P50" s="5"/>
      <c r="Q50" s="5"/>
    </row>
    <row r="51" spans="1:17" x14ac:dyDescent="0.25">
      <c r="A51" s="4"/>
      <c r="B51" s="5"/>
      <c r="D51" s="99"/>
      <c r="E51" s="5"/>
      <c r="F51" s="5"/>
      <c r="G51" s="5"/>
      <c r="H51" s="5"/>
      <c r="I51" s="5"/>
      <c r="K51" s="5"/>
      <c r="M51" s="7"/>
      <c r="N51" s="5"/>
      <c r="O51" s="5"/>
      <c r="P51" s="5"/>
      <c r="Q51" s="5"/>
    </row>
    <row r="52" spans="1:17" s="14" customFormat="1" x14ac:dyDescent="0.25">
      <c r="A52" s="11"/>
      <c r="B52" s="16"/>
      <c r="D52" s="100"/>
      <c r="E52" s="16"/>
      <c r="F52" s="16"/>
      <c r="G52" s="16"/>
      <c r="H52" s="16"/>
      <c r="I52" s="16"/>
      <c r="K52" s="16"/>
      <c r="M52" s="15"/>
      <c r="N52" s="16"/>
      <c r="O52" s="16"/>
      <c r="P52" s="16"/>
      <c r="Q52" s="16"/>
    </row>
    <row r="53" spans="1:17" x14ac:dyDescent="0.25">
      <c r="A53" s="4"/>
      <c r="B53" s="5"/>
      <c r="D53" s="19"/>
      <c r="E53" s="5"/>
      <c r="F53" s="5"/>
      <c r="G53" s="5"/>
      <c r="H53" s="5"/>
      <c r="I53" s="5"/>
      <c r="K53" s="5"/>
      <c r="M53" s="7"/>
      <c r="N53" s="5"/>
      <c r="O53" s="5"/>
      <c r="P53" s="5"/>
      <c r="Q53" s="5"/>
    </row>
    <row r="54" spans="1:17" ht="30" x14ac:dyDescent="0.25">
      <c r="A54" s="4" t="s">
        <v>61</v>
      </c>
      <c r="B54" s="5"/>
      <c r="C54" s="1"/>
      <c r="D54" s="19"/>
      <c r="E54" s="4"/>
      <c r="F54" s="4"/>
      <c r="G54" s="4"/>
      <c r="H54" s="4"/>
      <c r="I54" s="4"/>
      <c r="J54" s="49"/>
      <c r="K54" s="4"/>
      <c r="M54" s="7"/>
      <c r="N54" s="5"/>
      <c r="O54" s="5"/>
      <c r="P54" s="5"/>
      <c r="Q54" s="5"/>
    </row>
    <row r="55" spans="1:17" ht="45" x14ac:dyDescent="0.25">
      <c r="A55" s="5"/>
      <c r="B55" s="5"/>
      <c r="C55" s="87" t="s">
        <v>55</v>
      </c>
      <c r="D55" s="101" t="s">
        <v>56</v>
      </c>
      <c r="E55" s="4" t="s">
        <v>125</v>
      </c>
      <c r="F55" s="4" t="s">
        <v>58</v>
      </c>
      <c r="G55" s="42" t="s">
        <v>160</v>
      </c>
      <c r="H55" s="93" t="s">
        <v>64</v>
      </c>
      <c r="I55" s="5"/>
      <c r="K55" s="36"/>
      <c r="M55" s="7"/>
      <c r="N55" s="5"/>
      <c r="O55" s="5"/>
      <c r="P55" s="5"/>
      <c r="Q55" s="5"/>
    </row>
    <row r="56" spans="1:17" ht="30" x14ac:dyDescent="0.25">
      <c r="A56" s="5"/>
      <c r="B56" s="50" t="s">
        <v>69</v>
      </c>
      <c r="C56" s="24">
        <v>400</v>
      </c>
      <c r="D56" s="130">
        <v>100</v>
      </c>
      <c r="E56" s="28">
        <v>200</v>
      </c>
      <c r="F56" s="5">
        <v>5</v>
      </c>
      <c r="G56" s="94">
        <v>4</v>
      </c>
      <c r="H56" s="132">
        <f>(C56+D56+E56)*(F56*G56)</f>
        <v>14000</v>
      </c>
      <c r="I56" s="5"/>
      <c r="K56" s="36"/>
      <c r="M56" s="7"/>
      <c r="N56" s="5"/>
      <c r="O56" s="5"/>
      <c r="P56" s="5"/>
      <c r="Q56" s="5"/>
    </row>
    <row r="57" spans="1:17" x14ac:dyDescent="0.25">
      <c r="A57" s="5"/>
      <c r="B57" s="5"/>
      <c r="D57" s="99"/>
      <c r="E57" s="5"/>
      <c r="F57" s="5"/>
      <c r="G57" s="5"/>
      <c r="H57" s="31"/>
      <c r="I57" s="5"/>
      <c r="K57" s="36"/>
      <c r="M57" s="7"/>
      <c r="N57" s="5"/>
      <c r="O57" s="5"/>
      <c r="P57" s="5"/>
      <c r="Q57" s="5"/>
    </row>
    <row r="58" spans="1:17" s="14" customFormat="1" x14ac:dyDescent="0.25">
      <c r="A58" s="16"/>
      <c r="B58" s="16"/>
      <c r="D58" s="100"/>
      <c r="E58" s="16"/>
      <c r="F58" s="16"/>
      <c r="G58" s="16"/>
      <c r="H58" s="85"/>
      <c r="I58" s="16"/>
      <c r="K58" s="41"/>
      <c r="M58" s="15"/>
      <c r="N58" s="16"/>
      <c r="O58" s="16"/>
      <c r="P58" s="16"/>
      <c r="Q58" s="16"/>
    </row>
    <row r="59" spans="1:17" x14ac:dyDescent="0.25">
      <c r="A59" s="4"/>
      <c r="B59" s="5"/>
      <c r="D59" s="99"/>
      <c r="E59" s="5"/>
      <c r="F59" s="5"/>
      <c r="G59" s="5"/>
      <c r="H59" s="5"/>
      <c r="I59" s="5"/>
      <c r="K59" s="5"/>
      <c r="M59" s="7"/>
      <c r="N59" s="5"/>
      <c r="O59" s="5"/>
      <c r="P59" s="5"/>
      <c r="Q59" s="5"/>
    </row>
    <row r="60" spans="1:17" x14ac:dyDescent="0.25">
      <c r="A60" s="4"/>
      <c r="B60" s="5"/>
      <c r="C60" s="1"/>
      <c r="D60" s="99"/>
      <c r="E60" s="4"/>
      <c r="F60" s="5"/>
      <c r="G60" s="55"/>
      <c r="H60" s="5"/>
      <c r="I60" s="5"/>
      <c r="K60" s="5"/>
      <c r="M60" s="7"/>
      <c r="N60" s="5"/>
      <c r="O60" s="5"/>
      <c r="P60" s="5"/>
      <c r="Q60" s="5"/>
    </row>
    <row r="61" spans="1:17" ht="45" x14ac:dyDescent="0.25">
      <c r="A61" s="4" t="s">
        <v>66</v>
      </c>
      <c r="B61" s="5"/>
      <c r="C61" s="1" t="s">
        <v>67</v>
      </c>
      <c r="D61" s="19" t="s">
        <v>68</v>
      </c>
      <c r="E61" s="57" t="s">
        <v>125</v>
      </c>
      <c r="F61" s="4" t="s">
        <v>58</v>
      </c>
      <c r="G61" s="42" t="s">
        <v>160</v>
      </c>
      <c r="H61" s="4" t="s">
        <v>64</v>
      </c>
      <c r="I61" s="5"/>
      <c r="K61" s="5"/>
      <c r="M61" s="7"/>
      <c r="N61" s="5"/>
      <c r="O61" s="5"/>
      <c r="P61" s="5"/>
      <c r="Q61" s="5"/>
    </row>
    <row r="62" spans="1:17" ht="30" x14ac:dyDescent="0.25">
      <c r="A62" s="5"/>
      <c r="B62" s="50" t="s">
        <v>69</v>
      </c>
      <c r="C62" s="124">
        <v>400</v>
      </c>
      <c r="D62" s="118">
        <v>100</v>
      </c>
      <c r="E62" s="28">
        <v>200</v>
      </c>
      <c r="F62" s="5">
        <v>5</v>
      </c>
      <c r="G62" s="5">
        <v>4</v>
      </c>
      <c r="H62" s="132">
        <f>(C62+D62+E62)*(F62*G62)</f>
        <v>14000</v>
      </c>
      <c r="I62" s="5"/>
      <c r="K62" s="5"/>
      <c r="M62" s="7"/>
      <c r="N62" s="5"/>
      <c r="O62" s="5"/>
      <c r="P62" s="5"/>
      <c r="Q62" s="5"/>
    </row>
    <row r="63" spans="1:17" x14ac:dyDescent="0.25">
      <c r="A63" s="4"/>
      <c r="B63" s="5"/>
      <c r="D63" s="99"/>
      <c r="E63" s="5"/>
      <c r="F63" s="5"/>
      <c r="G63" s="5"/>
      <c r="H63" s="5"/>
      <c r="I63" s="5"/>
      <c r="K63" s="5"/>
      <c r="M63" s="7"/>
      <c r="N63" s="5"/>
      <c r="O63" s="5"/>
      <c r="P63" s="5"/>
      <c r="Q63" s="5"/>
    </row>
    <row r="64" spans="1:17" x14ac:dyDescent="0.25">
      <c r="A64" s="4"/>
      <c r="B64" s="5"/>
      <c r="D64" s="99"/>
      <c r="E64" s="5"/>
      <c r="F64" s="5"/>
      <c r="G64" s="5"/>
      <c r="H64" s="5"/>
      <c r="I64" s="5"/>
      <c r="K64" s="5"/>
      <c r="M64" s="7"/>
      <c r="N64" s="5"/>
      <c r="O64" s="5"/>
      <c r="P64" s="5"/>
      <c r="Q64" s="5"/>
    </row>
    <row r="65" spans="1:17" s="53" customFormat="1" x14ac:dyDescent="0.25">
      <c r="A65" s="51"/>
      <c r="B65" s="52"/>
      <c r="D65" s="104"/>
      <c r="E65" s="52"/>
      <c r="F65" s="52"/>
      <c r="G65" s="52"/>
      <c r="H65" s="52"/>
      <c r="I65" s="52"/>
      <c r="K65" s="52"/>
      <c r="M65" s="54"/>
      <c r="N65" s="52"/>
      <c r="O65" s="52"/>
      <c r="P65" s="52"/>
      <c r="Q65" s="52"/>
    </row>
    <row r="66" spans="1:17" x14ac:dyDescent="0.25">
      <c r="A66" s="4"/>
      <c r="B66" s="5"/>
      <c r="D66" s="19" t="s">
        <v>228</v>
      </c>
      <c r="E66" s="5"/>
      <c r="F66" s="5"/>
      <c r="G66" s="5"/>
      <c r="H66" s="5"/>
      <c r="I66" s="5"/>
      <c r="K66" s="5"/>
      <c r="M66" s="7"/>
      <c r="N66" s="5"/>
      <c r="O66" s="5"/>
      <c r="P66" s="5"/>
      <c r="Q66" s="5"/>
    </row>
    <row r="67" spans="1:17" ht="60" x14ac:dyDescent="0.25">
      <c r="A67" s="20" t="s">
        <v>70</v>
      </c>
      <c r="B67" s="5"/>
      <c r="C67" s="1" t="s">
        <v>22</v>
      </c>
      <c r="D67" s="19" t="s">
        <v>38</v>
      </c>
      <c r="E67" s="4" t="s">
        <v>71</v>
      </c>
      <c r="F67" s="89" t="s">
        <v>161</v>
      </c>
      <c r="G67" s="4" t="s">
        <v>73</v>
      </c>
      <c r="H67" s="4"/>
      <c r="I67" s="4"/>
      <c r="K67" s="4"/>
      <c r="M67" s="7"/>
      <c r="N67" s="5"/>
      <c r="O67" s="5"/>
      <c r="P67" s="5"/>
      <c r="Q67" s="5"/>
    </row>
    <row r="68" spans="1:17" ht="45" x14ac:dyDescent="0.25">
      <c r="A68" s="5"/>
      <c r="B68" s="5" t="s">
        <v>162</v>
      </c>
      <c r="C68">
        <v>1</v>
      </c>
      <c r="D68" s="130">
        <v>40</v>
      </c>
      <c r="E68" s="113">
        <f>C68*D68</f>
        <v>40</v>
      </c>
      <c r="F68" s="5">
        <v>15</v>
      </c>
      <c r="G68" s="28">
        <f>E68*F68</f>
        <v>600</v>
      </c>
      <c r="H68" s="5"/>
      <c r="I68" s="5"/>
      <c r="J68" s="18"/>
      <c r="K68" s="31"/>
      <c r="M68" s="7"/>
      <c r="N68" s="5"/>
      <c r="O68" s="5"/>
      <c r="P68" s="5"/>
      <c r="Q68" s="5"/>
    </row>
    <row r="69" spans="1:17" x14ac:dyDescent="0.25">
      <c r="A69" s="5"/>
      <c r="B69" s="5"/>
      <c r="D69" s="105"/>
      <c r="E69" s="36"/>
      <c r="F69" s="5"/>
      <c r="G69" s="36"/>
      <c r="H69" s="5"/>
      <c r="I69" s="37"/>
      <c r="K69" s="37"/>
      <c r="M69" s="7"/>
      <c r="N69" s="5"/>
      <c r="O69" s="5"/>
      <c r="P69" s="5"/>
      <c r="Q69" s="5"/>
    </row>
    <row r="70" spans="1:17" ht="21.75" customHeight="1" x14ac:dyDescent="0.25">
      <c r="A70" s="5"/>
      <c r="B70" s="5"/>
      <c r="D70" s="99"/>
      <c r="E70" s="5"/>
      <c r="F70" s="5"/>
      <c r="G70" s="5"/>
      <c r="H70" s="5"/>
      <c r="I70" s="37"/>
      <c r="K70" s="38"/>
      <c r="M70" s="7"/>
      <c r="N70" s="5"/>
      <c r="O70" s="5"/>
      <c r="P70" s="5"/>
      <c r="Q70" s="5"/>
    </row>
    <row r="71" spans="1:17" s="53" customFormat="1" x14ac:dyDescent="0.25">
      <c r="A71" s="52"/>
      <c r="B71" s="52"/>
      <c r="D71" s="19" t="s">
        <v>228</v>
      </c>
      <c r="E71" s="52"/>
      <c r="F71" s="52"/>
      <c r="G71" s="52"/>
      <c r="H71" s="52"/>
      <c r="I71" s="52"/>
      <c r="K71" s="52"/>
      <c r="M71" s="54"/>
      <c r="N71" s="52"/>
      <c r="O71" s="52"/>
      <c r="P71" s="52"/>
      <c r="Q71" s="52"/>
    </row>
    <row r="72" spans="1:17" ht="75" x14ac:dyDescent="0.25">
      <c r="A72" s="20" t="s">
        <v>207</v>
      </c>
      <c r="B72" s="5"/>
      <c r="C72" s="1" t="s">
        <v>22</v>
      </c>
      <c r="D72" s="19" t="s">
        <v>38</v>
      </c>
      <c r="E72" s="19" t="s">
        <v>75</v>
      </c>
      <c r="F72" s="20"/>
      <c r="G72" s="4" t="s">
        <v>76</v>
      </c>
      <c r="H72" s="5"/>
      <c r="I72" s="5"/>
      <c r="K72" s="5"/>
      <c r="M72" s="7"/>
      <c r="N72" s="5"/>
      <c r="O72" s="5"/>
      <c r="P72" s="5"/>
      <c r="Q72" s="5"/>
    </row>
    <row r="73" spans="1:17" ht="30" x14ac:dyDescent="0.25">
      <c r="A73" s="5"/>
      <c r="B73" s="89" t="s">
        <v>77</v>
      </c>
      <c r="C73">
        <v>1.5</v>
      </c>
      <c r="D73" s="118">
        <v>40</v>
      </c>
      <c r="E73" s="5">
        <v>43</v>
      </c>
      <c r="F73" s="5"/>
      <c r="G73" s="28">
        <f>(C73*D73)*E73</f>
        <v>2580</v>
      </c>
      <c r="H73" s="5"/>
      <c r="I73" s="5"/>
      <c r="K73" s="5"/>
      <c r="M73" s="7"/>
      <c r="N73" s="5"/>
      <c r="O73" s="5"/>
      <c r="P73" s="5"/>
      <c r="Q73" s="5"/>
    </row>
    <row r="74" spans="1:17" s="14" customFormat="1" x14ac:dyDescent="0.25">
      <c r="D74" s="131"/>
    </row>
    <row r="75" spans="1:17" x14ac:dyDescent="0.25">
      <c r="D75" s="97"/>
    </row>
    <row r="76" spans="1:17" x14ac:dyDescent="0.25">
      <c r="A76" s="5"/>
      <c r="B76" s="4" t="s">
        <v>78</v>
      </c>
    </row>
    <row r="77" spans="1:17" x14ac:dyDescent="0.25">
      <c r="A77" s="4" t="s">
        <v>79</v>
      </c>
      <c r="B77" s="5"/>
    </row>
    <row r="78" spans="1:17" ht="30" x14ac:dyDescent="0.25">
      <c r="A78" s="4" t="s">
        <v>80</v>
      </c>
      <c r="B78" s="28">
        <f>P14</f>
        <v>2289.44</v>
      </c>
    </row>
    <row r="79" spans="1:17" x14ac:dyDescent="0.25">
      <c r="A79" s="4" t="s">
        <v>81</v>
      </c>
      <c r="B79" s="28">
        <f>P10</f>
        <v>1296.72</v>
      </c>
    </row>
    <row r="80" spans="1:17" ht="30" x14ac:dyDescent="0.25">
      <c r="A80" s="4" t="s">
        <v>167</v>
      </c>
      <c r="B80" s="28"/>
    </row>
    <row r="81" spans="1:2" x14ac:dyDescent="0.25">
      <c r="A81" s="4" t="s">
        <v>177</v>
      </c>
      <c r="B81" s="28">
        <f>E19</f>
        <v>133.01400000000001</v>
      </c>
    </row>
    <row r="82" spans="1:2" ht="30" x14ac:dyDescent="0.25">
      <c r="A82" s="4" t="s">
        <v>178</v>
      </c>
      <c r="B82" s="28">
        <f>J26</f>
        <v>17544.054</v>
      </c>
    </row>
    <row r="83" spans="1:2" ht="30" x14ac:dyDescent="0.25">
      <c r="A83" s="4" t="s">
        <v>32</v>
      </c>
      <c r="B83" s="28">
        <f>M31</f>
        <v>790.94</v>
      </c>
    </row>
    <row r="84" spans="1:2" ht="30" x14ac:dyDescent="0.25">
      <c r="A84" s="4" t="s">
        <v>82</v>
      </c>
      <c r="B84" s="28">
        <f>J36</f>
        <v>17411.04</v>
      </c>
    </row>
    <row r="85" spans="1:2" ht="30" x14ac:dyDescent="0.25">
      <c r="A85" s="4" t="s">
        <v>49</v>
      </c>
      <c r="B85" s="28">
        <f>J40</f>
        <v>291.54000000000002</v>
      </c>
    </row>
    <row r="86" spans="1:2" ht="30" x14ac:dyDescent="0.25">
      <c r="A86" s="4" t="s">
        <v>51</v>
      </c>
      <c r="B86" s="28">
        <f>J44</f>
        <v>38520</v>
      </c>
    </row>
    <row r="87" spans="1:2" ht="30" x14ac:dyDescent="0.25">
      <c r="A87" s="20" t="s">
        <v>54</v>
      </c>
      <c r="B87" s="28">
        <f>H50</f>
        <v>3500</v>
      </c>
    </row>
    <row r="88" spans="1:2" ht="30" x14ac:dyDescent="0.25">
      <c r="A88" s="4" t="s">
        <v>61</v>
      </c>
      <c r="B88" s="28">
        <f>H56</f>
        <v>14000</v>
      </c>
    </row>
    <row r="89" spans="1:2" x14ac:dyDescent="0.25">
      <c r="A89" s="4" t="s">
        <v>66</v>
      </c>
      <c r="B89" s="28">
        <f>H62</f>
        <v>14000</v>
      </c>
    </row>
    <row r="90" spans="1:2" ht="30" x14ac:dyDescent="0.25">
      <c r="A90" s="20" t="s">
        <v>70</v>
      </c>
      <c r="B90" s="28">
        <f>G68</f>
        <v>600</v>
      </c>
    </row>
    <row r="91" spans="1:2" ht="30" x14ac:dyDescent="0.25">
      <c r="A91" s="4" t="s">
        <v>206</v>
      </c>
      <c r="B91" s="28">
        <f>G73</f>
        <v>2580</v>
      </c>
    </row>
  </sheetData>
  <customSheetViews>
    <customSheetView guid="{C24DFD9B-B479-46F5-99ED-7B7DE09933FE}" scale="80" topLeftCell="A62">
      <selection activeCell="D66" sqref="D66"/>
      <pageMargins left="0.7" right="0.7" top="0.75" bottom="0.75" header="0.3" footer="0.3"/>
      <pageSetup paperSize="9" orientation="portrait" r:id="rId1"/>
    </customSheetView>
  </customSheetViews>
  <mergeCells count="1">
    <mergeCell ref="J7:K7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Ireland</vt:lpstr>
      <vt:lpstr>United Kingdom</vt:lpstr>
      <vt:lpstr>MAMI trial</vt:lpstr>
      <vt:lpstr>MOON trial</vt:lpstr>
      <vt:lpstr>CINNAMON trial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</dc:creator>
  <cp:keywords/>
  <dc:description/>
  <cp:lastModifiedBy>Windows User</cp:lastModifiedBy>
  <cp:revision/>
  <dcterms:created xsi:type="dcterms:W3CDTF">2020-10-29T09:20:48Z</dcterms:created>
  <dcterms:modified xsi:type="dcterms:W3CDTF">2022-02-21T09:19:23Z</dcterms:modified>
  <cp:category/>
  <cp:contentStatus/>
</cp:coreProperties>
</file>