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elaine/Desktop/SonoSim Manuscript /BMC Med Ed/"/>
    </mc:Choice>
  </mc:AlternateContent>
  <xr:revisionPtr revIDLastSave="0" documentId="13_ncr:1_{C5F6CA1C-C2C5-614D-BDC1-A3E9940F4CE6}" xr6:coauthVersionLast="46" xr6:coauthVersionMax="46" xr10:uidLastSave="{00000000-0000-0000-0000-000000000000}"/>
  <bookViews>
    <workbookView xWindow="-4020" yWindow="-21140" windowWidth="38400" windowHeight="21140" tabRatio="500" xr2:uid="{00000000-000D-0000-FFFF-FFFF00000000}"/>
  </bookViews>
  <sheets>
    <sheet name="SonoSim Modules&amp;Hands-On" sheetId="1" r:id="rId1"/>
    <sheet name="Surveys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4" i="1" l="1"/>
  <c r="Y63" i="1"/>
  <c r="Y36" i="1"/>
  <c r="V63" i="1"/>
  <c r="V64" i="1"/>
  <c r="V37" i="1"/>
  <c r="S64" i="1"/>
  <c r="S63" i="1"/>
  <c r="Q64" i="1"/>
  <c r="Q63" i="1"/>
  <c r="G55" i="1"/>
  <c r="G54" i="1"/>
  <c r="F55" i="1"/>
  <c r="F54" i="1"/>
  <c r="E55" i="1"/>
  <c r="E54" i="1"/>
  <c r="D55" i="1"/>
  <c r="D54" i="1"/>
  <c r="Z52" i="1" l="1"/>
  <c r="Z51" i="1"/>
  <c r="X52" i="1"/>
  <c r="X51" i="1"/>
  <c r="V46" i="1"/>
  <c r="W52" i="1"/>
  <c r="W51" i="1"/>
  <c r="U52" i="1"/>
  <c r="U51" i="1"/>
  <c r="T52" i="1"/>
  <c r="T51" i="1"/>
  <c r="R52" i="1"/>
  <c r="R51" i="1"/>
  <c r="O52" i="1"/>
  <c r="O51" i="1"/>
  <c r="M52" i="1"/>
  <c r="M51" i="1"/>
  <c r="L52" i="1"/>
  <c r="L51" i="1"/>
  <c r="J52" i="1"/>
  <c r="J51" i="1"/>
  <c r="H52" i="1"/>
  <c r="H51" i="1"/>
  <c r="Z50" i="1"/>
  <c r="Z49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7" i="1"/>
  <c r="Y38" i="1"/>
  <c r="Y39" i="1"/>
  <c r="Y40" i="1"/>
  <c r="Y41" i="1"/>
  <c r="Y42" i="1"/>
  <c r="Y43" i="1"/>
  <c r="Y44" i="1"/>
  <c r="Y45" i="1"/>
  <c r="Y46" i="1"/>
  <c r="X50" i="1"/>
  <c r="X49" i="1"/>
  <c r="W50" i="1"/>
  <c r="W4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8" i="1"/>
  <c r="V39" i="1"/>
  <c r="V40" i="1"/>
  <c r="V41" i="1"/>
  <c r="V42" i="1"/>
  <c r="V43" i="1"/>
  <c r="V44" i="1"/>
  <c r="V45" i="1"/>
  <c r="U50" i="1"/>
  <c r="U49" i="1"/>
  <c r="T50" i="1"/>
  <c r="T49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R50" i="1"/>
  <c r="R49" i="1"/>
  <c r="Q3" i="1"/>
  <c r="Q4" i="1"/>
  <c r="Q5" i="1"/>
  <c r="Q6" i="1"/>
  <c r="Q7" i="1"/>
  <c r="Q8" i="1"/>
  <c r="Q9" i="1"/>
  <c r="Q10" i="1"/>
  <c r="Q11" i="1"/>
  <c r="Q12" i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Q36" i="1"/>
  <c r="Q37" i="1"/>
  <c r="Q38" i="1"/>
  <c r="Q39" i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Q46" i="1"/>
  <c r="O50" i="1"/>
  <c r="O4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M49" i="1"/>
  <c r="M50" i="1"/>
  <c r="L50" i="1"/>
  <c r="L4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J50" i="1"/>
  <c r="J4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50" i="1"/>
  <c r="H49" i="1"/>
  <c r="F48" i="1"/>
  <c r="G48" i="1"/>
  <c r="E48" i="1"/>
  <c r="D4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G47" i="1"/>
  <c r="F47" i="1"/>
  <c r="E47" i="1"/>
  <c r="D47" i="1"/>
  <c r="I64" i="1" l="1"/>
  <c r="I63" i="1"/>
  <c r="K64" i="1"/>
  <c r="K63" i="1"/>
  <c r="N64" i="1"/>
  <c r="N63" i="1"/>
  <c r="Y60" i="1"/>
  <c r="Y61" i="1"/>
  <c r="Q54" i="1"/>
  <c r="Q55" i="1"/>
  <c r="V58" i="1"/>
  <c r="V59" i="1"/>
  <c r="S56" i="1"/>
  <c r="S57" i="1"/>
  <c r="N50" i="1"/>
  <c r="P50" i="1"/>
  <c r="S49" i="1"/>
  <c r="Y50" i="1"/>
  <c r="K51" i="1"/>
  <c r="C47" i="1"/>
  <c r="I51" i="1"/>
  <c r="K50" i="1"/>
  <c r="Q50" i="1"/>
  <c r="S50" i="1"/>
  <c r="C48" i="1"/>
  <c r="I50" i="1"/>
  <c r="N49" i="1"/>
  <c r="Q51" i="1"/>
  <c r="P49" i="1"/>
  <c r="P52" i="1"/>
  <c r="S51" i="1"/>
  <c r="V52" i="1"/>
  <c r="Y52" i="1"/>
  <c r="V49" i="1"/>
  <c r="I52" i="1"/>
  <c r="K52" i="1"/>
  <c r="Q52" i="1"/>
  <c r="S52" i="1"/>
  <c r="Y51" i="1"/>
  <c r="I49" i="1"/>
  <c r="K49" i="1"/>
  <c r="Q49" i="1"/>
  <c r="V50" i="1"/>
  <c r="Y49" i="1"/>
  <c r="N51" i="1"/>
  <c r="P51" i="1"/>
  <c r="V51" i="1"/>
  <c r="N52" i="1"/>
</calcChain>
</file>

<file path=xl/sharedStrings.xml><?xml version="1.0" encoding="utf-8"?>
<sst xmlns="http://schemas.openxmlformats.org/spreadsheetml/2006/main" count="175" uniqueCount="100">
  <si>
    <t>Aorta difficulty (Easiest 1-5 Most difficult)</t>
  </si>
  <si>
    <t>Cardiac Score (11pts total)</t>
  </si>
  <si>
    <t>Renal Score (13pts total)</t>
  </si>
  <si>
    <t>Superficial Score (7pts total)</t>
  </si>
  <si>
    <t>Aorta Score (9pts total)</t>
  </si>
  <si>
    <t>Aorta/IVC Score (12pts total)</t>
  </si>
  <si>
    <t>IVC Score (3 pts total)</t>
  </si>
  <si>
    <t>Aorta/IVC (%)</t>
  </si>
  <si>
    <t>SonoSim Online Module Performance (%)</t>
  </si>
  <si>
    <t>Cardiac (%)</t>
  </si>
  <si>
    <t>Renal (%)</t>
  </si>
  <si>
    <t>Total Score (out of 100%)</t>
  </si>
  <si>
    <t>Soft Tissue/ Superficial (%)</t>
  </si>
  <si>
    <t>Aorta Score (%)</t>
  </si>
  <si>
    <t>IVC Score (%)</t>
  </si>
  <si>
    <t>Aorta/IVC Score (%)</t>
  </si>
  <si>
    <t>Cardiac Score (%)</t>
  </si>
  <si>
    <t>Renal Score (%)</t>
  </si>
  <si>
    <t>Superficial Score (%)</t>
  </si>
  <si>
    <t>Hands-on Session Performance and Difficulty Ratings</t>
  </si>
  <si>
    <t>Total Score Hands-on (%)</t>
  </si>
  <si>
    <t>Total Score Hands-on (43pts total)</t>
  </si>
  <si>
    <t>To review the scores of the online modules:</t>
  </si>
  <si>
    <t>1. Go to https://instructor.sonosim.com.</t>
  </si>
  <si>
    <t>2. Username: esitu and password is astec123</t>
  </si>
  <si>
    <t>3. Click "Table View" under Student Performance Tracker.</t>
  </si>
  <si>
    <t>4. Enter the scores in the appropriate columns.</t>
  </si>
  <si>
    <t>5. If a student did not complete a module, just write "Incomplete"</t>
  </si>
  <si>
    <t>Survey #</t>
  </si>
  <si>
    <t>"SonoSim education modules are adequate to learning ultrasound scanning technique." (1-Strongly Agree, 2-Somewhat agree, 3-Neither agree nor disagree, 4-Somewhat disagree, 5-Strongly disagree)</t>
  </si>
  <si>
    <t>"SonoSim education modules are a good start to learning sonographic anatomy." (1-Strongly Agree, 2-Somewhat agree, 3-Neither agree nor disagree, 4-Somewhat disagree, 5-Strongly disagree)</t>
  </si>
  <si>
    <t>Rate level of confidence in acquiring ultrasound images (1-Low to 10-High)</t>
  </si>
  <si>
    <t>IVC Difficulty (1-5)</t>
  </si>
  <si>
    <t>Cardiac Difficulty (1-5)</t>
  </si>
  <si>
    <t>Renal Difficulty (1-5)</t>
  </si>
  <si>
    <t>Superficial Difficulty (1-5)</t>
  </si>
  <si>
    <t>incomplete</t>
  </si>
  <si>
    <t>Manuscript:</t>
  </si>
  <si>
    <t>hard to find teachers/experts to teach everyone</t>
  </si>
  <si>
    <t>here is an outline training module, would it be enough to increase knowledge base and skills</t>
  </si>
  <si>
    <t>SonoSim claims this, and we wanted to test it</t>
  </si>
  <si>
    <t>methods:</t>
  </si>
  <si>
    <t>describe study setting: med school</t>
  </si>
  <si>
    <t>study population: medical students, minimal familiarity with US</t>
  </si>
  <si>
    <t>study protocol: training modules, then reviewed, and gave 1 month for review and showed up</t>
  </si>
  <si>
    <t xml:space="preserve">testing </t>
  </si>
  <si>
    <t>instructors</t>
  </si>
  <si>
    <t>3 standardized patient</t>
  </si>
  <si>
    <t>filled out anonymous survey</t>
  </si>
  <si>
    <t>25 students</t>
  </si>
  <si>
    <t>gender</t>
  </si>
  <si>
    <t>MUST LOOK AT HOW MUCH WAS REVIEWED</t>
  </si>
  <si>
    <t>DESCRIPTIVE STATS</t>
  </si>
  <si>
    <t>AORTA VS SOFT VS CARDIAC VS RENAL - WHICH WAS BETTER/LEVEL OF DIFFICULTY</t>
  </si>
  <si>
    <t>COMPARE APPLICATION TO APPLICATION</t>
  </si>
  <si>
    <t>IS THERE A STATISCALLY SIGNFICANT LEVEL OF DIFFICULTY DIFFERENCE BETWEEN APPLICATIONS</t>
  </si>
  <si>
    <t>CORRELATE PERFOMANCE TO HANDS-ON</t>
  </si>
  <si>
    <t>incomplete (reviewed 100%)</t>
  </si>
  <si>
    <t>incomplete (reviewed 37%)</t>
  </si>
  <si>
    <t xml:space="preserve">incomplete </t>
  </si>
  <si>
    <t>incomplete (reviewed 75%)</t>
  </si>
  <si>
    <t>incomplete (reviewed 0%)</t>
  </si>
  <si>
    <t>incomplete (reviewed 83%)</t>
  </si>
  <si>
    <t>Gender</t>
  </si>
  <si>
    <t>M</t>
  </si>
  <si>
    <t>F</t>
  </si>
  <si>
    <t>Background: POCUS used in integrating medical education</t>
  </si>
  <si>
    <t>Average scores for hands-on of those who completed all online modules  (excluding highlighted rows)</t>
  </si>
  <si>
    <t>Average module scores only for those who completed all modules (yellow excluded)</t>
  </si>
  <si>
    <t>Average scores for hands-on sessions only (includes everyone)</t>
  </si>
  <si>
    <t>Standard deviation</t>
  </si>
  <si>
    <t>incomplete (100% reviewed)</t>
  </si>
  <si>
    <t>incomplete (31% reviewed)</t>
  </si>
  <si>
    <t>incomplete (33% reviewed)</t>
  </si>
  <si>
    <t>incomplete (20% reviewed)</t>
  </si>
  <si>
    <t>incomplete (0% reviewed)</t>
  </si>
  <si>
    <t>incomplete (83% reviewed)</t>
  </si>
  <si>
    <t>Males: 18</t>
  </si>
  <si>
    <t>Females: 15</t>
  </si>
  <si>
    <t>Completed All Modules and Hands-On Session</t>
  </si>
  <si>
    <t>Everyone</t>
  </si>
  <si>
    <t>Females: 23</t>
  </si>
  <si>
    <t>Males: 21</t>
  </si>
  <si>
    <t>Median hands-on skills evaluation score</t>
  </si>
  <si>
    <t>Median completed modules score</t>
  </si>
  <si>
    <t xml:space="preserve">Question 2: </t>
  </si>
  <si>
    <t>Question 3:</t>
  </si>
  <si>
    <t>Of those who completed the online modules</t>
  </si>
  <si>
    <t>Averages of those who completed each module completely</t>
  </si>
  <si>
    <t>Aorta/IVC, n=39</t>
  </si>
  <si>
    <t>STDEV</t>
  </si>
  <si>
    <t>Cardiac, n=34</t>
  </si>
  <si>
    <t>Renal, n=37</t>
  </si>
  <si>
    <t>Superficial, n=38</t>
  </si>
  <si>
    <t>Student NUMBER</t>
  </si>
  <si>
    <t>n=5</t>
  </si>
  <si>
    <t>n=10</t>
  </si>
  <si>
    <t>Average scores for hands-on of those who did not complete the modules</t>
  </si>
  <si>
    <t>n=7</t>
  </si>
  <si>
    <t>n=6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</si>
</sst>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rgb="FF000000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Tahoma"/>
      <family val="2"/>
    </font>
    <font>
      <sz val="14"/>
      <color rgb="FF000000"/>
      <name val="Tahoma"/>
      <family val="2"/>
    </font>
    <font>
      <sz val="12"/>
      <color rgb="FF333333"/>
      <name val="Calibri"/>
      <family val="2"/>
    </font>
    <font>
      <sz val="12"/>
      <color rgb="FF212121"/>
      <name val="Calibri"/>
      <family val="2"/>
    </font>
    <font>
      <sz val="8"/>
      <name val="Calibri"/>
      <family val="2"/>
      <scheme val="minor"/>
    </font>
    <font>
      <sz val="12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0" borderId="0" xfId="0" applyFill="1" applyBorder="1"/>
    <xf numFmtId="10" fontId="0" fillId="0" borderId="0" xfId="0" applyNumberFormat="1" applyBorder="1"/>
    <xf numFmtId="0" fontId="0" fillId="0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1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10" fontId="0" fillId="0" borderId="7" xfId="0" applyNumberFormat="1" applyBorder="1"/>
    <xf numFmtId="0" fontId="0" fillId="0" borderId="0" xfId="0" applyNumberFormat="1" applyBorder="1"/>
    <xf numFmtId="10" fontId="0" fillId="0" borderId="2" xfId="3" applyNumberFormat="1" applyFont="1" applyBorder="1"/>
    <xf numFmtId="10" fontId="0" fillId="0" borderId="0" xfId="0" applyNumberFormat="1"/>
    <xf numFmtId="10" fontId="0" fillId="0" borderId="0" xfId="0" applyNumberFormat="1" applyFill="1" applyBorder="1"/>
    <xf numFmtId="0" fontId="0" fillId="0" borderId="0" xfId="3" applyNumberFormat="1" applyFont="1"/>
    <xf numFmtId="10" fontId="0" fillId="0" borderId="2" xfId="0" applyNumberFormat="1" applyBorder="1"/>
    <xf numFmtId="0" fontId="0" fillId="2" borderId="4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10" fontId="0" fillId="2" borderId="0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Border="1" applyAlignment="1">
      <alignment wrapText="1"/>
    </xf>
    <xf numFmtId="0" fontId="0" fillId="2" borderId="4" xfId="0" applyFill="1" applyBorder="1"/>
    <xf numFmtId="0" fontId="0" fillId="2" borderId="14" xfId="0" applyFill="1" applyBorder="1"/>
    <xf numFmtId="0" fontId="0" fillId="2" borderId="0" xfId="0" applyFill="1" applyBorder="1"/>
    <xf numFmtId="10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NumberFormat="1" applyFill="1" applyBorder="1"/>
    <xf numFmtId="0" fontId="0" fillId="2" borderId="5" xfId="0" applyNumberFormat="1" applyFill="1" applyBorder="1"/>
    <xf numFmtId="0" fontId="0" fillId="2" borderId="0" xfId="0" applyFill="1"/>
    <xf numFmtId="0" fontId="6" fillId="2" borderId="0" xfId="0" applyFont="1" applyFill="1" applyBorder="1" applyAlignment="1">
      <alignment wrapText="1"/>
    </xf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0" fillId="0" borderId="0" xfId="0" applyNumberFormat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8" fillId="2" borderId="0" xfId="0" applyFont="1" applyFill="1"/>
    <xf numFmtId="0" fontId="0" fillId="0" borderId="14" xfId="0" applyFill="1" applyBorder="1"/>
    <xf numFmtId="0" fontId="0" fillId="0" borderId="4" xfId="0" applyFill="1" applyBorder="1"/>
    <xf numFmtId="0" fontId="0" fillId="0" borderId="5" xfId="0" applyNumberFormat="1" applyFill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0" fontId="0" fillId="2" borderId="7" xfId="0" applyNumberFormat="1" applyFill="1" applyBorder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1" fontId="0" fillId="0" borderId="2" xfId="0" applyNumberFormat="1" applyFill="1" applyBorder="1"/>
    <xf numFmtId="0" fontId="0" fillId="0" borderId="7" xfId="0" applyFill="1" applyBorder="1" applyAlignment="1">
      <alignment wrapText="1"/>
    </xf>
    <xf numFmtId="0" fontId="12" fillId="0" borderId="0" xfId="0" applyFont="1" applyFill="1" applyBorder="1"/>
    <xf numFmtId="0" fontId="13" fillId="0" borderId="0" xfId="0" applyFont="1" applyFill="1" applyBorder="1"/>
    <xf numFmtId="0" fontId="0" fillId="0" borderId="4" xfId="0" applyFill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10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7" xfId="0" applyFill="1" applyBorder="1"/>
    <xf numFmtId="1" fontId="0" fillId="2" borderId="7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0" fillId="2" borderId="15" xfId="0" applyFill="1" applyBorder="1"/>
    <xf numFmtId="0" fontId="0" fillId="2" borderId="13" xfId="0" applyFill="1" applyBorder="1" applyAlignment="1">
      <alignment wrapText="1"/>
    </xf>
    <xf numFmtId="0" fontId="13" fillId="2" borderId="4" xfId="0" applyFont="1" applyFill="1" applyBorder="1"/>
    <xf numFmtId="0" fontId="13" fillId="2" borderId="6" xfId="0" applyFont="1" applyFill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Fill="1" applyBorder="1"/>
    <xf numFmtId="0" fontId="0" fillId="0" borderId="2" xfId="3" applyNumberFormat="1" applyFont="1" applyBorder="1"/>
    <xf numFmtId="0" fontId="0" fillId="0" borderId="2" xfId="0" applyNumberFormat="1" applyBorder="1"/>
    <xf numFmtId="2" fontId="0" fillId="0" borderId="3" xfId="0" applyNumberFormat="1" applyBorder="1"/>
    <xf numFmtId="10" fontId="0" fillId="0" borderId="7" xfId="3" applyNumberFormat="1" applyFont="1" applyBorder="1"/>
    <xf numFmtId="2" fontId="0" fillId="0" borderId="7" xfId="0" applyNumberFormat="1" applyFill="1" applyBorder="1"/>
    <xf numFmtId="0" fontId="0" fillId="0" borderId="7" xfId="3" applyNumberFormat="1" applyFont="1" applyBorder="1"/>
    <xf numFmtId="1" fontId="0" fillId="0" borderId="7" xfId="0" applyNumberFormat="1" applyFill="1" applyBorder="1"/>
    <xf numFmtId="2" fontId="0" fillId="0" borderId="8" xfId="0" applyNumberFormat="1" applyBorder="1"/>
    <xf numFmtId="2" fontId="0" fillId="0" borderId="2" xfId="0" applyNumberFormat="1" applyBorder="1"/>
    <xf numFmtId="164" fontId="0" fillId="0" borderId="2" xfId="0" applyNumberFormat="1" applyFill="1" applyBorder="1"/>
    <xf numFmtId="165" fontId="0" fillId="0" borderId="0" xfId="0" applyNumberFormat="1" applyBorder="1"/>
    <xf numFmtId="165" fontId="0" fillId="0" borderId="0" xfId="0" applyNumberFormat="1"/>
    <xf numFmtId="0" fontId="0" fillId="0" borderId="0" xfId="0" applyAlignment="1"/>
    <xf numFmtId="10" fontId="0" fillId="0" borderId="0" xfId="0" applyNumberFormat="1" applyAlignment="1"/>
    <xf numFmtId="0" fontId="2" fillId="0" borderId="0" xfId="0" applyFont="1" applyAlignment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7" xfId="0" applyFill="1" applyBorder="1"/>
    <xf numFmtId="0" fontId="0" fillId="3" borderId="0" xfId="0" applyFill="1"/>
    <xf numFmtId="0" fontId="0" fillId="3" borderId="0" xfId="0" applyFill="1" applyAlignment="1"/>
    <xf numFmtId="0" fontId="8" fillId="3" borderId="0" xfId="0" applyFont="1" applyFill="1"/>
    <xf numFmtId="0" fontId="9" fillId="3" borderId="0" xfId="0" applyFont="1" applyFill="1"/>
    <xf numFmtId="10" fontId="0" fillId="3" borderId="2" xfId="3" applyNumberFormat="1" applyFont="1" applyFill="1" applyBorder="1"/>
    <xf numFmtId="10" fontId="0" fillId="3" borderId="0" xfId="0" applyNumberFormat="1" applyFill="1" applyBorder="1"/>
    <xf numFmtId="10" fontId="0" fillId="3" borderId="2" xfId="0" applyNumberFormat="1" applyFill="1" applyBorder="1" applyAlignment="1">
      <alignment wrapText="1"/>
    </xf>
    <xf numFmtId="10" fontId="0" fillId="3" borderId="7" xfId="0" applyNumberFormat="1" applyFill="1" applyBorder="1"/>
    <xf numFmtId="10" fontId="0" fillId="3" borderId="2" xfId="0" applyNumberFormat="1" applyFill="1" applyBorder="1"/>
    <xf numFmtId="10" fontId="0" fillId="3" borderId="0" xfId="0" applyNumberFormat="1" applyFill="1"/>
    <xf numFmtId="165" fontId="0" fillId="3" borderId="0" xfId="3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10" fontId="15" fillId="3" borderId="2" xfId="0" applyNumberFormat="1" applyFont="1" applyFill="1" applyBorder="1" applyAlignment="1">
      <alignment wrapText="1"/>
    </xf>
    <xf numFmtId="10" fontId="15" fillId="3" borderId="0" xfId="0" applyNumberFormat="1" applyFont="1" applyFill="1" applyBorder="1" applyAlignment="1">
      <alignment wrapText="1"/>
    </xf>
    <xf numFmtId="10" fontId="15" fillId="3" borderId="0" xfId="0" applyNumberFormat="1" applyFont="1" applyFill="1" applyBorder="1"/>
    <xf numFmtId="10" fontId="15" fillId="3" borderId="7" xfId="0" applyNumberFormat="1" applyFont="1" applyFill="1" applyBorder="1"/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8"/>
  <sheetViews>
    <sheetView tabSelected="1" workbookViewId="0">
      <selection activeCell="Z67" sqref="Z67"/>
    </sheetView>
  </sheetViews>
  <sheetFormatPr baseColWidth="10" defaultColWidth="11.1640625" defaultRowHeight="16" x14ac:dyDescent="0.2"/>
  <cols>
    <col min="1" max="1" width="27" customWidth="1"/>
    <col min="2" max="2" width="7.5" customWidth="1"/>
    <col min="4" max="7" width="11.6640625" style="1" bestFit="1" customWidth="1"/>
    <col min="9" max="9" width="11.6640625" bestFit="1" customWidth="1"/>
    <col min="12" max="12" width="13" customWidth="1"/>
    <col min="15" max="15" width="14" customWidth="1"/>
    <col min="17" max="17" width="11.1640625" style="120"/>
    <col min="19" max="19" width="12.6640625" style="120" bestFit="1" customWidth="1"/>
    <col min="22" max="22" width="11.1640625" style="120"/>
    <col min="25" max="25" width="11.1640625" style="120"/>
  </cols>
  <sheetData>
    <row r="1" spans="1:26" ht="17" thickBot="1" x14ac:dyDescent="0.25">
      <c r="C1" s="131" t="s">
        <v>8</v>
      </c>
      <c r="D1" s="132"/>
      <c r="E1" s="132"/>
      <c r="F1" s="132"/>
      <c r="G1" s="133"/>
      <c r="H1" s="131" t="s">
        <v>19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</row>
    <row r="2" spans="1:26" s="68" customFormat="1" ht="69" thickBot="1" x14ac:dyDescent="0.25">
      <c r="A2" s="66" t="s">
        <v>94</v>
      </c>
      <c r="B2" s="67" t="s">
        <v>63</v>
      </c>
      <c r="C2" s="66" t="s">
        <v>11</v>
      </c>
      <c r="D2" s="68" t="s">
        <v>7</v>
      </c>
      <c r="E2" s="68" t="s">
        <v>9</v>
      </c>
      <c r="F2" s="68" t="s">
        <v>10</v>
      </c>
      <c r="G2" s="69" t="s">
        <v>12</v>
      </c>
      <c r="H2" s="78" t="s">
        <v>21</v>
      </c>
      <c r="I2" s="79" t="s">
        <v>20</v>
      </c>
      <c r="J2" s="79" t="s">
        <v>4</v>
      </c>
      <c r="K2" s="79" t="s">
        <v>13</v>
      </c>
      <c r="L2" s="79" t="s">
        <v>0</v>
      </c>
      <c r="M2" s="79" t="s">
        <v>6</v>
      </c>
      <c r="N2" s="79" t="s">
        <v>14</v>
      </c>
      <c r="O2" s="79" t="s">
        <v>32</v>
      </c>
      <c r="P2" s="79" t="s">
        <v>5</v>
      </c>
      <c r="Q2" s="117" t="s">
        <v>15</v>
      </c>
      <c r="R2" s="79" t="s">
        <v>1</v>
      </c>
      <c r="S2" s="117" t="s">
        <v>16</v>
      </c>
      <c r="T2" s="79" t="s">
        <v>33</v>
      </c>
      <c r="U2" s="79" t="s">
        <v>2</v>
      </c>
      <c r="V2" s="117" t="s">
        <v>17</v>
      </c>
      <c r="W2" s="79" t="s">
        <v>34</v>
      </c>
      <c r="X2" s="79" t="s">
        <v>3</v>
      </c>
      <c r="Y2" s="117" t="s">
        <v>18</v>
      </c>
      <c r="Z2" s="80" t="s">
        <v>35</v>
      </c>
    </row>
    <row r="3" spans="1:26" x14ac:dyDescent="0.2">
      <c r="A3" s="16">
        <v>1</v>
      </c>
      <c r="B3" s="18" t="s">
        <v>64</v>
      </c>
      <c r="C3" s="20">
        <v>86.25</v>
      </c>
      <c r="D3" s="56">
        <v>85</v>
      </c>
      <c r="E3" s="56">
        <v>90</v>
      </c>
      <c r="F3" s="56">
        <v>85</v>
      </c>
      <c r="G3" s="56">
        <v>85</v>
      </c>
      <c r="H3" s="16">
        <v>39</v>
      </c>
      <c r="I3" s="23">
        <f t="shared" ref="I3:I8" si="0">H3/43</f>
        <v>0.90697674418604646</v>
      </c>
      <c r="J3" s="20">
        <v>7</v>
      </c>
      <c r="K3" s="23">
        <f>J3/9</f>
        <v>0.77777777777777779</v>
      </c>
      <c r="L3" s="20">
        <v>2</v>
      </c>
      <c r="M3" s="20">
        <v>3</v>
      </c>
      <c r="N3" s="23">
        <f>M3/3</f>
        <v>1</v>
      </c>
      <c r="O3" s="20">
        <v>1</v>
      </c>
      <c r="P3" s="20">
        <v>10</v>
      </c>
      <c r="Q3" s="124">
        <f>P3/12</f>
        <v>0.83333333333333337</v>
      </c>
      <c r="R3" s="20">
        <v>10</v>
      </c>
      <c r="S3" s="128">
        <f>R3/11</f>
        <v>0.90909090909090906</v>
      </c>
      <c r="T3" s="20">
        <v>3</v>
      </c>
      <c r="U3" s="20">
        <v>13</v>
      </c>
      <c r="V3" s="128">
        <f>U3/13</f>
        <v>1</v>
      </c>
      <c r="W3" s="20">
        <v>1</v>
      </c>
      <c r="X3" s="20">
        <v>7</v>
      </c>
      <c r="Y3" s="128">
        <f>X3/7</f>
        <v>1</v>
      </c>
      <c r="Z3" s="17">
        <v>3</v>
      </c>
    </row>
    <row r="4" spans="1:26" x14ac:dyDescent="0.2">
      <c r="A4" s="2">
        <v>2</v>
      </c>
      <c r="B4" s="19" t="s">
        <v>65</v>
      </c>
      <c r="C4" s="3">
        <v>91.25</v>
      </c>
      <c r="D4" s="57">
        <v>95</v>
      </c>
      <c r="E4" s="57">
        <v>90</v>
      </c>
      <c r="F4" s="57">
        <v>80</v>
      </c>
      <c r="G4" s="57">
        <v>100</v>
      </c>
      <c r="H4" s="2">
        <v>36</v>
      </c>
      <c r="I4" s="10">
        <f t="shared" si="0"/>
        <v>0.83720930232558144</v>
      </c>
      <c r="J4" s="3">
        <v>7</v>
      </c>
      <c r="K4" s="10">
        <f>J4/9</f>
        <v>0.77777777777777779</v>
      </c>
      <c r="L4" s="3">
        <v>2</v>
      </c>
      <c r="M4" s="9">
        <v>1</v>
      </c>
      <c r="N4" s="10">
        <f>M4/3</f>
        <v>0.33333333333333331</v>
      </c>
      <c r="O4" s="9">
        <v>2</v>
      </c>
      <c r="P4" s="9">
        <v>10</v>
      </c>
      <c r="Q4" s="125">
        <f>P4/12</f>
        <v>0.83333333333333337</v>
      </c>
      <c r="R4" s="9">
        <v>8</v>
      </c>
      <c r="S4" s="125">
        <f>R4/11</f>
        <v>0.72727272727272729</v>
      </c>
      <c r="T4" s="9">
        <v>2</v>
      </c>
      <c r="U4" s="9">
        <v>12</v>
      </c>
      <c r="V4" s="125">
        <f>U4/13</f>
        <v>0.92307692307692313</v>
      </c>
      <c r="W4" s="9">
        <v>1</v>
      </c>
      <c r="X4" s="9">
        <v>6</v>
      </c>
      <c r="Y4" s="125">
        <f>X4/7</f>
        <v>0.8571428571428571</v>
      </c>
      <c r="Z4" s="4">
        <v>1</v>
      </c>
    </row>
    <row r="5" spans="1:26" x14ac:dyDescent="0.2">
      <c r="A5" s="2">
        <v>3</v>
      </c>
      <c r="B5" s="19" t="s">
        <v>64</v>
      </c>
      <c r="C5" s="3">
        <f>(D5+E5+F5+G5)/4</f>
        <v>83.75</v>
      </c>
      <c r="D5" s="57">
        <v>85</v>
      </c>
      <c r="E5" s="57">
        <v>85</v>
      </c>
      <c r="F5" s="57">
        <v>85</v>
      </c>
      <c r="G5" s="57">
        <v>80</v>
      </c>
      <c r="H5" s="2">
        <v>23</v>
      </c>
      <c r="I5" s="10">
        <f t="shared" si="0"/>
        <v>0.53488372093023251</v>
      </c>
      <c r="J5" s="3">
        <v>6</v>
      </c>
      <c r="K5" s="10">
        <f>J5/9</f>
        <v>0.66666666666666663</v>
      </c>
      <c r="L5" s="3">
        <v>3</v>
      </c>
      <c r="M5" s="9">
        <v>3</v>
      </c>
      <c r="N5" s="10">
        <f t="shared" ref="N5:N35" si="1">M5/3</f>
        <v>1</v>
      </c>
      <c r="O5" s="9">
        <v>2</v>
      </c>
      <c r="P5" s="9">
        <v>9</v>
      </c>
      <c r="Q5" s="125">
        <f t="shared" ref="Q5:Q35" si="2">P5/12</f>
        <v>0.75</v>
      </c>
      <c r="R5" s="9">
        <v>3</v>
      </c>
      <c r="S5" s="125">
        <f t="shared" ref="S5:S35" si="3">R5/11</f>
        <v>0.27272727272727271</v>
      </c>
      <c r="T5" s="9">
        <v>4</v>
      </c>
      <c r="U5" s="9">
        <v>7</v>
      </c>
      <c r="V5" s="125">
        <f t="shared" ref="V5:V35" si="4">U5/13</f>
        <v>0.53846153846153844</v>
      </c>
      <c r="W5" s="9">
        <v>3</v>
      </c>
      <c r="X5" s="9">
        <v>4</v>
      </c>
      <c r="Y5" s="125">
        <f t="shared" ref="Y5:Y35" si="5">X5/7</f>
        <v>0.5714285714285714</v>
      </c>
      <c r="Z5" s="4">
        <v>2</v>
      </c>
    </row>
    <row r="6" spans="1:26" x14ac:dyDescent="0.2">
      <c r="A6" s="2">
        <v>4</v>
      </c>
      <c r="B6" s="19" t="s">
        <v>65</v>
      </c>
      <c r="C6" s="3">
        <f>(D6+E6+F6+G6)/4</f>
        <v>85</v>
      </c>
      <c r="D6" s="57">
        <v>85</v>
      </c>
      <c r="E6" s="57">
        <v>80</v>
      </c>
      <c r="F6" s="58">
        <v>90</v>
      </c>
      <c r="G6" s="57">
        <v>85</v>
      </c>
      <c r="H6" s="2">
        <v>30</v>
      </c>
      <c r="I6" s="10">
        <f t="shared" si="0"/>
        <v>0.69767441860465118</v>
      </c>
      <c r="J6" s="9">
        <v>5</v>
      </c>
      <c r="K6" s="10">
        <f t="shared" ref="K6:K21" si="6">J6/9</f>
        <v>0.55555555555555558</v>
      </c>
      <c r="L6" s="12">
        <v>3</v>
      </c>
      <c r="M6" s="12">
        <v>1</v>
      </c>
      <c r="N6" s="10">
        <f t="shared" si="1"/>
        <v>0.33333333333333331</v>
      </c>
      <c r="O6" s="13">
        <v>3</v>
      </c>
      <c r="P6" s="13">
        <v>9</v>
      </c>
      <c r="Q6" s="125">
        <f t="shared" si="2"/>
        <v>0.75</v>
      </c>
      <c r="R6" s="11">
        <v>10</v>
      </c>
      <c r="S6" s="125">
        <f t="shared" si="3"/>
        <v>0.90909090909090906</v>
      </c>
      <c r="T6" s="11">
        <v>2</v>
      </c>
      <c r="U6" s="11">
        <v>7</v>
      </c>
      <c r="V6" s="125">
        <f t="shared" si="4"/>
        <v>0.53846153846153844</v>
      </c>
      <c r="W6" s="11">
        <v>4</v>
      </c>
      <c r="X6" s="11">
        <v>7</v>
      </c>
      <c r="Y6" s="125">
        <f t="shared" si="5"/>
        <v>1</v>
      </c>
      <c r="Z6" s="4">
        <v>1</v>
      </c>
    </row>
    <row r="7" spans="1:26" x14ac:dyDescent="0.2">
      <c r="A7" s="2">
        <v>5</v>
      </c>
      <c r="B7" s="19" t="s">
        <v>64</v>
      </c>
      <c r="C7" s="3">
        <f>(D7+E7+F7+G7)/4</f>
        <v>82.5</v>
      </c>
      <c r="D7" s="57">
        <v>80</v>
      </c>
      <c r="E7" s="57">
        <v>85</v>
      </c>
      <c r="F7" s="58">
        <v>85</v>
      </c>
      <c r="G7" s="57">
        <v>80</v>
      </c>
      <c r="H7" s="2">
        <v>33</v>
      </c>
      <c r="I7" s="10">
        <f t="shared" si="0"/>
        <v>0.76744186046511631</v>
      </c>
      <c r="J7" s="9">
        <v>6</v>
      </c>
      <c r="K7" s="10">
        <f t="shared" si="6"/>
        <v>0.66666666666666663</v>
      </c>
      <c r="L7" s="13">
        <v>3</v>
      </c>
      <c r="M7" s="13">
        <v>3</v>
      </c>
      <c r="N7" s="10">
        <f t="shared" si="1"/>
        <v>1</v>
      </c>
      <c r="O7" s="13">
        <v>2</v>
      </c>
      <c r="P7" s="13">
        <v>9</v>
      </c>
      <c r="Q7" s="125">
        <f t="shared" si="2"/>
        <v>0.75</v>
      </c>
      <c r="R7" s="12">
        <v>7</v>
      </c>
      <c r="S7" s="125">
        <f t="shared" si="3"/>
        <v>0.63636363636363635</v>
      </c>
      <c r="T7" s="12">
        <v>4</v>
      </c>
      <c r="U7" s="11">
        <v>11</v>
      </c>
      <c r="V7" s="125">
        <f t="shared" si="4"/>
        <v>0.84615384615384615</v>
      </c>
      <c r="W7" s="11">
        <v>2</v>
      </c>
      <c r="X7" s="11">
        <v>6</v>
      </c>
      <c r="Y7" s="125">
        <f t="shared" si="5"/>
        <v>0.8571428571428571</v>
      </c>
      <c r="Z7" s="4">
        <v>2</v>
      </c>
    </row>
    <row r="8" spans="1:26" x14ac:dyDescent="0.2">
      <c r="A8" s="2">
        <v>6</v>
      </c>
      <c r="B8" s="19" t="s">
        <v>65</v>
      </c>
      <c r="C8" s="3">
        <f>(D8+E8+F8+G8)/4</f>
        <v>78.75</v>
      </c>
      <c r="D8" s="58">
        <v>80</v>
      </c>
      <c r="E8" s="58">
        <v>75</v>
      </c>
      <c r="F8" s="58">
        <v>80</v>
      </c>
      <c r="G8" s="57">
        <v>80</v>
      </c>
      <c r="H8" s="2">
        <v>30</v>
      </c>
      <c r="I8" s="10">
        <f t="shared" si="0"/>
        <v>0.69767441860465118</v>
      </c>
      <c r="J8" s="9">
        <v>4</v>
      </c>
      <c r="K8" s="10">
        <f t="shared" si="6"/>
        <v>0.44444444444444442</v>
      </c>
      <c r="L8" s="13">
        <v>4</v>
      </c>
      <c r="M8" s="13">
        <v>3</v>
      </c>
      <c r="N8" s="10">
        <f t="shared" si="1"/>
        <v>1</v>
      </c>
      <c r="O8" s="13">
        <v>2</v>
      </c>
      <c r="P8" s="13">
        <v>7</v>
      </c>
      <c r="Q8" s="125">
        <f t="shared" si="2"/>
        <v>0.58333333333333337</v>
      </c>
      <c r="R8" s="12">
        <v>8</v>
      </c>
      <c r="S8" s="125">
        <f t="shared" si="3"/>
        <v>0.72727272727272729</v>
      </c>
      <c r="T8" s="12">
        <v>3</v>
      </c>
      <c r="U8" s="11">
        <v>8</v>
      </c>
      <c r="V8" s="125">
        <f t="shared" si="4"/>
        <v>0.61538461538461542</v>
      </c>
      <c r="W8" s="11">
        <v>3</v>
      </c>
      <c r="X8" s="11">
        <v>7</v>
      </c>
      <c r="Y8" s="125">
        <f t="shared" si="5"/>
        <v>1</v>
      </c>
      <c r="Z8" s="4">
        <v>2</v>
      </c>
    </row>
    <row r="9" spans="1:26" x14ac:dyDescent="0.2">
      <c r="A9" s="2">
        <v>7</v>
      </c>
      <c r="B9" s="19" t="s">
        <v>64</v>
      </c>
      <c r="C9" s="3">
        <f>(D9+E9+F9+G9)/4</f>
        <v>92.5</v>
      </c>
      <c r="D9" s="58">
        <v>100</v>
      </c>
      <c r="E9" s="58">
        <v>100</v>
      </c>
      <c r="F9" s="58">
        <v>90</v>
      </c>
      <c r="G9" s="57">
        <v>80</v>
      </c>
      <c r="H9" s="2">
        <v>40</v>
      </c>
      <c r="I9" s="10">
        <f t="shared" ref="I9:I21" si="7">H9/43</f>
        <v>0.93023255813953487</v>
      </c>
      <c r="J9" s="9">
        <v>9</v>
      </c>
      <c r="K9" s="10">
        <f>J9/9</f>
        <v>1</v>
      </c>
      <c r="L9" s="13">
        <v>1</v>
      </c>
      <c r="M9" s="13">
        <v>3</v>
      </c>
      <c r="N9" s="10">
        <f t="shared" si="1"/>
        <v>1</v>
      </c>
      <c r="O9" s="13">
        <v>1</v>
      </c>
      <c r="P9" s="13">
        <v>12</v>
      </c>
      <c r="Q9" s="125">
        <f t="shared" si="2"/>
        <v>1</v>
      </c>
      <c r="R9" s="12">
        <v>9</v>
      </c>
      <c r="S9" s="125">
        <f t="shared" si="3"/>
        <v>0.81818181818181823</v>
      </c>
      <c r="T9" s="12">
        <v>2</v>
      </c>
      <c r="U9" s="11">
        <v>12</v>
      </c>
      <c r="V9" s="125">
        <f t="shared" si="4"/>
        <v>0.92307692307692313</v>
      </c>
      <c r="W9" s="11">
        <v>1</v>
      </c>
      <c r="X9" s="11">
        <v>7</v>
      </c>
      <c r="Y9" s="125">
        <f t="shared" si="5"/>
        <v>1</v>
      </c>
      <c r="Z9" s="4">
        <v>1</v>
      </c>
    </row>
    <row r="10" spans="1:26" x14ac:dyDescent="0.2">
      <c r="A10" s="2">
        <v>8</v>
      </c>
      <c r="B10" s="19" t="s">
        <v>65</v>
      </c>
      <c r="C10" s="3">
        <f t="shared" ref="C10:C35" si="8">(D10+E10+F10+G10)/4</f>
        <v>85</v>
      </c>
      <c r="D10" s="58">
        <v>85</v>
      </c>
      <c r="E10" s="58">
        <v>90</v>
      </c>
      <c r="F10" s="58">
        <v>75</v>
      </c>
      <c r="G10" s="57">
        <v>90</v>
      </c>
      <c r="H10" s="2">
        <v>36</v>
      </c>
      <c r="I10" s="10">
        <f t="shared" si="7"/>
        <v>0.83720930232558144</v>
      </c>
      <c r="J10" s="9">
        <v>7</v>
      </c>
      <c r="K10" s="10">
        <f t="shared" si="6"/>
        <v>0.77777777777777779</v>
      </c>
      <c r="L10" s="13">
        <v>2</v>
      </c>
      <c r="M10" s="13">
        <v>3</v>
      </c>
      <c r="N10" s="10">
        <f t="shared" si="1"/>
        <v>1</v>
      </c>
      <c r="O10" s="13">
        <v>2</v>
      </c>
      <c r="P10" s="13">
        <v>12</v>
      </c>
      <c r="Q10" s="125">
        <f t="shared" si="2"/>
        <v>1</v>
      </c>
      <c r="R10" s="12">
        <v>7</v>
      </c>
      <c r="S10" s="125">
        <f t="shared" si="3"/>
        <v>0.63636363636363635</v>
      </c>
      <c r="T10" s="12">
        <v>3</v>
      </c>
      <c r="U10" s="11">
        <v>13</v>
      </c>
      <c r="V10" s="125">
        <f t="shared" si="4"/>
        <v>1</v>
      </c>
      <c r="W10" s="11">
        <v>2</v>
      </c>
      <c r="X10" s="11">
        <v>6</v>
      </c>
      <c r="Y10" s="125">
        <f t="shared" si="5"/>
        <v>0.8571428571428571</v>
      </c>
      <c r="Z10" s="4">
        <v>2</v>
      </c>
    </row>
    <row r="11" spans="1:26" x14ac:dyDescent="0.2">
      <c r="A11" s="2">
        <v>9</v>
      </c>
      <c r="B11" s="19" t="s">
        <v>64</v>
      </c>
      <c r="C11" s="3">
        <f t="shared" si="8"/>
        <v>95</v>
      </c>
      <c r="D11" s="58">
        <v>95</v>
      </c>
      <c r="E11" s="58">
        <v>95</v>
      </c>
      <c r="F11" s="58">
        <v>90</v>
      </c>
      <c r="G11" s="57">
        <v>100</v>
      </c>
      <c r="H11" s="2">
        <v>42</v>
      </c>
      <c r="I11" s="10">
        <f t="shared" si="7"/>
        <v>0.97674418604651159</v>
      </c>
      <c r="J11" s="9">
        <v>8</v>
      </c>
      <c r="K11" s="10">
        <f t="shared" si="6"/>
        <v>0.88888888888888884</v>
      </c>
      <c r="L11" s="13">
        <v>1</v>
      </c>
      <c r="M11" s="13">
        <v>3</v>
      </c>
      <c r="N11" s="10">
        <f t="shared" si="1"/>
        <v>1</v>
      </c>
      <c r="O11" s="13">
        <v>1</v>
      </c>
      <c r="P11" s="13">
        <v>11</v>
      </c>
      <c r="Q11" s="125">
        <f t="shared" si="2"/>
        <v>0.91666666666666663</v>
      </c>
      <c r="R11" s="12">
        <v>11</v>
      </c>
      <c r="S11" s="125">
        <f t="shared" si="3"/>
        <v>1</v>
      </c>
      <c r="T11" s="12">
        <v>5</v>
      </c>
      <c r="U11" s="11">
        <v>13</v>
      </c>
      <c r="V11" s="125">
        <f t="shared" si="4"/>
        <v>1</v>
      </c>
      <c r="W11" s="11">
        <v>3</v>
      </c>
      <c r="X11" s="11">
        <v>7</v>
      </c>
      <c r="Y11" s="125">
        <f t="shared" si="5"/>
        <v>1</v>
      </c>
      <c r="Z11" s="15">
        <v>1</v>
      </c>
    </row>
    <row r="12" spans="1:26" x14ac:dyDescent="0.2">
      <c r="A12" s="2">
        <v>10</v>
      </c>
      <c r="B12" s="19" t="s">
        <v>65</v>
      </c>
      <c r="C12" s="3">
        <f t="shared" si="8"/>
        <v>95</v>
      </c>
      <c r="D12" s="58">
        <v>100</v>
      </c>
      <c r="E12" s="58">
        <v>100</v>
      </c>
      <c r="F12" s="58">
        <v>85</v>
      </c>
      <c r="G12" s="57">
        <v>95</v>
      </c>
      <c r="H12" s="2">
        <v>38</v>
      </c>
      <c r="I12" s="10">
        <f t="shared" si="7"/>
        <v>0.88372093023255816</v>
      </c>
      <c r="J12" s="9">
        <v>7</v>
      </c>
      <c r="K12" s="10">
        <f t="shared" si="6"/>
        <v>0.77777777777777779</v>
      </c>
      <c r="L12" s="13">
        <v>3</v>
      </c>
      <c r="M12" s="13">
        <v>3</v>
      </c>
      <c r="N12" s="10">
        <f t="shared" si="1"/>
        <v>1</v>
      </c>
      <c r="O12" s="13">
        <v>3</v>
      </c>
      <c r="P12" s="13">
        <v>10</v>
      </c>
      <c r="Q12" s="125">
        <f>P12/12</f>
        <v>0.83333333333333337</v>
      </c>
      <c r="R12" s="12">
        <v>10</v>
      </c>
      <c r="S12" s="125">
        <f t="shared" si="3"/>
        <v>0.90909090909090906</v>
      </c>
      <c r="T12" s="12">
        <v>2</v>
      </c>
      <c r="U12" s="11">
        <v>12</v>
      </c>
      <c r="V12" s="125">
        <f t="shared" si="4"/>
        <v>0.92307692307692313</v>
      </c>
      <c r="W12" s="11">
        <v>4</v>
      </c>
      <c r="X12" s="11">
        <v>6</v>
      </c>
      <c r="Y12" s="125">
        <f t="shared" si="5"/>
        <v>0.8571428571428571</v>
      </c>
      <c r="Z12" s="15">
        <v>2</v>
      </c>
    </row>
    <row r="13" spans="1:26" x14ac:dyDescent="0.2">
      <c r="A13" s="2">
        <v>11</v>
      </c>
      <c r="B13" s="19" t="s">
        <v>64</v>
      </c>
      <c r="C13" s="3">
        <f t="shared" si="8"/>
        <v>95</v>
      </c>
      <c r="D13" s="58">
        <v>100</v>
      </c>
      <c r="E13" s="58">
        <v>100</v>
      </c>
      <c r="F13" s="58">
        <v>80</v>
      </c>
      <c r="G13" s="57">
        <v>100</v>
      </c>
      <c r="H13" s="2">
        <v>37</v>
      </c>
      <c r="I13" s="10">
        <f t="shared" si="7"/>
        <v>0.86046511627906974</v>
      </c>
      <c r="J13" s="9">
        <v>7</v>
      </c>
      <c r="K13" s="10">
        <f t="shared" si="6"/>
        <v>0.77777777777777779</v>
      </c>
      <c r="L13" s="13">
        <v>4</v>
      </c>
      <c r="M13" s="13">
        <v>2</v>
      </c>
      <c r="N13" s="10">
        <f t="shared" si="1"/>
        <v>0.66666666666666663</v>
      </c>
      <c r="O13" s="13">
        <v>3</v>
      </c>
      <c r="P13" s="13">
        <f t="shared" ref="P13:P35" si="9">M13+J13</f>
        <v>9</v>
      </c>
      <c r="Q13" s="125">
        <f t="shared" si="2"/>
        <v>0.75</v>
      </c>
      <c r="R13" s="12">
        <v>9</v>
      </c>
      <c r="S13" s="125">
        <f t="shared" si="3"/>
        <v>0.81818181818181823</v>
      </c>
      <c r="T13" s="12">
        <v>1</v>
      </c>
      <c r="U13" s="11">
        <v>13</v>
      </c>
      <c r="V13" s="125">
        <f t="shared" si="4"/>
        <v>1</v>
      </c>
      <c r="W13" s="11">
        <v>1</v>
      </c>
      <c r="X13" s="11">
        <v>6</v>
      </c>
      <c r="Y13" s="125">
        <f t="shared" si="5"/>
        <v>0.8571428571428571</v>
      </c>
      <c r="Z13" s="15">
        <v>3</v>
      </c>
    </row>
    <row r="14" spans="1:26" x14ac:dyDescent="0.2">
      <c r="A14" s="2">
        <v>12</v>
      </c>
      <c r="B14" s="19" t="s">
        <v>64</v>
      </c>
      <c r="C14" s="3">
        <f t="shared" si="8"/>
        <v>90</v>
      </c>
      <c r="D14" s="58">
        <v>95</v>
      </c>
      <c r="E14" s="58">
        <v>85</v>
      </c>
      <c r="F14" s="58">
        <v>85</v>
      </c>
      <c r="G14" s="57">
        <v>95</v>
      </c>
      <c r="H14" s="2">
        <v>38</v>
      </c>
      <c r="I14" s="10">
        <f t="shared" si="7"/>
        <v>0.88372093023255816</v>
      </c>
      <c r="J14" s="9">
        <v>9</v>
      </c>
      <c r="K14" s="10">
        <f t="shared" si="6"/>
        <v>1</v>
      </c>
      <c r="L14" s="13">
        <v>2</v>
      </c>
      <c r="M14" s="13">
        <v>3</v>
      </c>
      <c r="N14" s="10">
        <f>M14/3</f>
        <v>1</v>
      </c>
      <c r="O14" s="13">
        <v>2</v>
      </c>
      <c r="P14" s="13">
        <f t="shared" si="9"/>
        <v>12</v>
      </c>
      <c r="Q14" s="125">
        <f t="shared" si="2"/>
        <v>1</v>
      </c>
      <c r="R14" s="12">
        <v>8</v>
      </c>
      <c r="S14" s="125">
        <f t="shared" si="3"/>
        <v>0.72727272727272729</v>
      </c>
      <c r="T14" s="12">
        <v>4</v>
      </c>
      <c r="U14" s="11">
        <v>11</v>
      </c>
      <c r="V14" s="125">
        <f t="shared" si="4"/>
        <v>0.84615384615384615</v>
      </c>
      <c r="W14" s="11">
        <v>4</v>
      </c>
      <c r="X14" s="11">
        <v>7</v>
      </c>
      <c r="Y14" s="125">
        <f t="shared" si="5"/>
        <v>1</v>
      </c>
      <c r="Z14" s="15">
        <v>1</v>
      </c>
    </row>
    <row r="15" spans="1:26" x14ac:dyDescent="0.2">
      <c r="A15" s="2">
        <v>13</v>
      </c>
      <c r="B15" s="19" t="s">
        <v>64</v>
      </c>
      <c r="C15" s="3">
        <f t="shared" si="8"/>
        <v>81.25</v>
      </c>
      <c r="D15" s="58">
        <v>80</v>
      </c>
      <c r="E15" s="58">
        <v>80</v>
      </c>
      <c r="F15" s="58">
        <v>75</v>
      </c>
      <c r="G15" s="57">
        <v>90</v>
      </c>
      <c r="H15" s="2">
        <v>36</v>
      </c>
      <c r="I15" s="10">
        <f t="shared" si="7"/>
        <v>0.83720930232558144</v>
      </c>
      <c r="J15" s="9">
        <v>8</v>
      </c>
      <c r="K15" s="10">
        <f t="shared" si="6"/>
        <v>0.88888888888888884</v>
      </c>
      <c r="L15" s="13">
        <v>3</v>
      </c>
      <c r="M15" s="13">
        <v>3</v>
      </c>
      <c r="N15" s="10">
        <f t="shared" si="1"/>
        <v>1</v>
      </c>
      <c r="O15" s="13">
        <v>2</v>
      </c>
      <c r="P15" s="13">
        <f t="shared" si="9"/>
        <v>11</v>
      </c>
      <c r="Q15" s="125">
        <f t="shared" si="2"/>
        <v>0.91666666666666663</v>
      </c>
      <c r="R15" s="12">
        <v>10</v>
      </c>
      <c r="S15" s="125">
        <f t="shared" si="3"/>
        <v>0.90909090909090906</v>
      </c>
      <c r="T15" s="12">
        <v>3</v>
      </c>
      <c r="U15" s="11">
        <v>8</v>
      </c>
      <c r="V15" s="125">
        <f t="shared" si="4"/>
        <v>0.61538461538461542</v>
      </c>
      <c r="W15" s="11">
        <v>4</v>
      </c>
      <c r="X15" s="11">
        <v>7</v>
      </c>
      <c r="Y15" s="125">
        <f t="shared" si="5"/>
        <v>1</v>
      </c>
      <c r="Z15" s="15">
        <v>1</v>
      </c>
    </row>
    <row r="16" spans="1:26" x14ac:dyDescent="0.2">
      <c r="A16" s="2">
        <v>14</v>
      </c>
      <c r="B16" s="19" t="s">
        <v>64</v>
      </c>
      <c r="C16" s="3">
        <f t="shared" si="8"/>
        <v>90</v>
      </c>
      <c r="D16" s="58">
        <v>90</v>
      </c>
      <c r="E16" s="58">
        <v>90</v>
      </c>
      <c r="F16" s="58">
        <v>90</v>
      </c>
      <c r="G16" s="57">
        <v>90</v>
      </c>
      <c r="H16" s="2">
        <v>38</v>
      </c>
      <c r="I16" s="10">
        <f t="shared" si="7"/>
        <v>0.88372093023255816</v>
      </c>
      <c r="J16" s="9">
        <v>8</v>
      </c>
      <c r="K16" s="10">
        <f>J16/9</f>
        <v>0.88888888888888884</v>
      </c>
      <c r="L16" s="13">
        <v>4</v>
      </c>
      <c r="M16" s="13">
        <v>3</v>
      </c>
      <c r="N16" s="10">
        <f t="shared" si="1"/>
        <v>1</v>
      </c>
      <c r="O16" s="13">
        <v>3</v>
      </c>
      <c r="P16" s="13">
        <f t="shared" si="9"/>
        <v>11</v>
      </c>
      <c r="Q16" s="125">
        <f t="shared" si="2"/>
        <v>0.91666666666666663</v>
      </c>
      <c r="R16" s="12">
        <v>11</v>
      </c>
      <c r="S16" s="125">
        <f t="shared" si="3"/>
        <v>1</v>
      </c>
      <c r="T16" s="12">
        <v>1</v>
      </c>
      <c r="U16" s="11">
        <v>9</v>
      </c>
      <c r="V16" s="125">
        <f t="shared" si="4"/>
        <v>0.69230769230769229</v>
      </c>
      <c r="W16" s="11">
        <v>4</v>
      </c>
      <c r="X16" s="11">
        <v>7</v>
      </c>
      <c r="Y16" s="125">
        <f t="shared" si="5"/>
        <v>1</v>
      </c>
      <c r="Z16" s="15">
        <v>1</v>
      </c>
    </row>
    <row r="17" spans="1:26" x14ac:dyDescent="0.2">
      <c r="A17" s="2">
        <v>15</v>
      </c>
      <c r="B17" s="19" t="s">
        <v>64</v>
      </c>
      <c r="C17" s="3">
        <f t="shared" si="8"/>
        <v>90</v>
      </c>
      <c r="D17" s="58">
        <v>90</v>
      </c>
      <c r="E17" s="58">
        <v>90</v>
      </c>
      <c r="F17" s="58">
        <v>85</v>
      </c>
      <c r="G17" s="57">
        <v>95</v>
      </c>
      <c r="H17" s="2">
        <v>38</v>
      </c>
      <c r="I17" s="10">
        <f>H17/43</f>
        <v>0.88372093023255816</v>
      </c>
      <c r="J17" s="9">
        <v>9</v>
      </c>
      <c r="K17" s="10">
        <f t="shared" si="6"/>
        <v>1</v>
      </c>
      <c r="L17" s="13">
        <v>3</v>
      </c>
      <c r="M17" s="13">
        <v>2</v>
      </c>
      <c r="N17" s="10">
        <f t="shared" si="1"/>
        <v>0.66666666666666663</v>
      </c>
      <c r="O17" s="13">
        <v>3</v>
      </c>
      <c r="P17" s="13">
        <f t="shared" si="9"/>
        <v>11</v>
      </c>
      <c r="Q17" s="125">
        <f>P17/12</f>
        <v>0.91666666666666663</v>
      </c>
      <c r="R17" s="12">
        <v>10</v>
      </c>
      <c r="S17" s="125">
        <f t="shared" si="3"/>
        <v>0.90909090909090906</v>
      </c>
      <c r="T17" s="12">
        <v>2</v>
      </c>
      <c r="U17" s="11">
        <v>10</v>
      </c>
      <c r="V17" s="125">
        <f t="shared" si="4"/>
        <v>0.76923076923076927</v>
      </c>
      <c r="W17" s="11">
        <v>3</v>
      </c>
      <c r="X17" s="11">
        <v>7</v>
      </c>
      <c r="Y17" s="125">
        <f t="shared" si="5"/>
        <v>1</v>
      </c>
      <c r="Z17" s="15">
        <v>1</v>
      </c>
    </row>
    <row r="18" spans="1:26" x14ac:dyDescent="0.2">
      <c r="A18" s="2">
        <v>16</v>
      </c>
      <c r="B18" s="19" t="s">
        <v>65</v>
      </c>
      <c r="C18" s="3">
        <f t="shared" si="8"/>
        <v>91.25</v>
      </c>
      <c r="D18" s="58">
        <v>95</v>
      </c>
      <c r="E18" s="58">
        <v>85</v>
      </c>
      <c r="F18" s="58">
        <v>85</v>
      </c>
      <c r="G18" s="57">
        <v>100</v>
      </c>
      <c r="H18" s="2">
        <v>39</v>
      </c>
      <c r="I18" s="10">
        <f t="shared" si="7"/>
        <v>0.90697674418604646</v>
      </c>
      <c r="J18" s="9">
        <v>8</v>
      </c>
      <c r="K18" s="10">
        <f t="shared" si="6"/>
        <v>0.88888888888888884</v>
      </c>
      <c r="L18" s="13">
        <v>2</v>
      </c>
      <c r="M18" s="13">
        <v>3</v>
      </c>
      <c r="N18" s="10">
        <f t="shared" si="1"/>
        <v>1</v>
      </c>
      <c r="O18" s="13">
        <v>3</v>
      </c>
      <c r="P18" s="13">
        <f t="shared" si="9"/>
        <v>11</v>
      </c>
      <c r="Q18" s="125">
        <f t="shared" si="2"/>
        <v>0.91666666666666663</v>
      </c>
      <c r="R18" s="12">
        <v>10</v>
      </c>
      <c r="S18" s="125">
        <f t="shared" si="3"/>
        <v>0.90909090909090906</v>
      </c>
      <c r="T18" s="12">
        <v>3</v>
      </c>
      <c r="U18" s="11">
        <v>11</v>
      </c>
      <c r="V18" s="125">
        <f t="shared" si="4"/>
        <v>0.84615384615384615</v>
      </c>
      <c r="W18" s="11">
        <v>4</v>
      </c>
      <c r="X18" s="11">
        <v>7</v>
      </c>
      <c r="Y18" s="125">
        <f t="shared" si="5"/>
        <v>1</v>
      </c>
      <c r="Z18" s="15">
        <v>1</v>
      </c>
    </row>
    <row r="19" spans="1:26" x14ac:dyDescent="0.2">
      <c r="A19" s="2">
        <v>17</v>
      </c>
      <c r="B19" s="19" t="s">
        <v>65</v>
      </c>
      <c r="C19" s="3">
        <f t="shared" si="8"/>
        <v>95</v>
      </c>
      <c r="D19" s="58">
        <v>95</v>
      </c>
      <c r="E19" s="58">
        <v>90</v>
      </c>
      <c r="F19" s="58">
        <v>95</v>
      </c>
      <c r="G19" s="57">
        <v>100</v>
      </c>
      <c r="H19" s="2">
        <v>41</v>
      </c>
      <c r="I19" s="10">
        <f t="shared" si="7"/>
        <v>0.95348837209302328</v>
      </c>
      <c r="J19" s="9">
        <v>9</v>
      </c>
      <c r="K19" s="10">
        <f t="shared" si="6"/>
        <v>1</v>
      </c>
      <c r="L19" s="13">
        <v>1</v>
      </c>
      <c r="M19" s="13">
        <v>2</v>
      </c>
      <c r="N19" s="10">
        <f t="shared" si="1"/>
        <v>0.66666666666666663</v>
      </c>
      <c r="O19" s="13">
        <v>2</v>
      </c>
      <c r="P19" s="13">
        <f t="shared" si="9"/>
        <v>11</v>
      </c>
      <c r="Q19" s="125">
        <f t="shared" si="2"/>
        <v>0.91666666666666663</v>
      </c>
      <c r="R19" s="12">
        <v>10</v>
      </c>
      <c r="S19" s="125">
        <f t="shared" si="3"/>
        <v>0.90909090909090906</v>
      </c>
      <c r="T19" s="12">
        <v>3</v>
      </c>
      <c r="U19" s="11">
        <v>13</v>
      </c>
      <c r="V19" s="125">
        <f t="shared" si="4"/>
        <v>1</v>
      </c>
      <c r="W19" s="11">
        <v>3</v>
      </c>
      <c r="X19" s="11">
        <v>7</v>
      </c>
      <c r="Y19" s="125">
        <f t="shared" si="5"/>
        <v>1</v>
      </c>
      <c r="Z19" s="15">
        <v>1</v>
      </c>
    </row>
    <row r="20" spans="1:26" x14ac:dyDescent="0.2">
      <c r="A20" s="2">
        <v>18</v>
      </c>
      <c r="B20" s="19" t="s">
        <v>65</v>
      </c>
      <c r="C20" s="3">
        <f t="shared" si="8"/>
        <v>90</v>
      </c>
      <c r="D20" s="58">
        <v>95</v>
      </c>
      <c r="E20" s="58">
        <v>85</v>
      </c>
      <c r="F20" s="58">
        <v>95</v>
      </c>
      <c r="G20" s="57">
        <v>85</v>
      </c>
      <c r="H20" s="2">
        <v>30</v>
      </c>
      <c r="I20" s="10">
        <f t="shared" si="7"/>
        <v>0.69767441860465118</v>
      </c>
      <c r="J20" s="9">
        <v>6</v>
      </c>
      <c r="K20" s="10">
        <f t="shared" si="6"/>
        <v>0.66666666666666663</v>
      </c>
      <c r="L20" s="13">
        <v>5</v>
      </c>
      <c r="M20" s="13">
        <v>1</v>
      </c>
      <c r="N20" s="10">
        <f t="shared" si="1"/>
        <v>0.33333333333333331</v>
      </c>
      <c r="O20" s="13">
        <v>4</v>
      </c>
      <c r="P20" s="13">
        <f t="shared" si="9"/>
        <v>7</v>
      </c>
      <c r="Q20" s="125">
        <f t="shared" si="2"/>
        <v>0.58333333333333337</v>
      </c>
      <c r="R20" s="12">
        <v>8</v>
      </c>
      <c r="S20" s="125">
        <f t="shared" si="3"/>
        <v>0.72727272727272729</v>
      </c>
      <c r="T20" s="12">
        <v>4</v>
      </c>
      <c r="U20" s="11">
        <v>9</v>
      </c>
      <c r="V20" s="125">
        <f t="shared" si="4"/>
        <v>0.69230769230769229</v>
      </c>
      <c r="W20" s="11">
        <v>4</v>
      </c>
      <c r="X20" s="11">
        <v>6</v>
      </c>
      <c r="Y20" s="125">
        <f t="shared" si="5"/>
        <v>0.8571428571428571</v>
      </c>
      <c r="Z20" s="15">
        <v>2</v>
      </c>
    </row>
    <row r="21" spans="1:26" x14ac:dyDescent="0.2">
      <c r="A21" s="2">
        <v>19</v>
      </c>
      <c r="B21" s="19" t="s">
        <v>64</v>
      </c>
      <c r="C21" s="3">
        <f t="shared" si="8"/>
        <v>92.5</v>
      </c>
      <c r="D21" s="58">
        <v>95</v>
      </c>
      <c r="E21" s="58">
        <v>90</v>
      </c>
      <c r="F21" s="58">
        <v>90</v>
      </c>
      <c r="G21" s="57">
        <v>95</v>
      </c>
      <c r="H21" s="2">
        <v>36</v>
      </c>
      <c r="I21" s="10">
        <f t="shared" si="7"/>
        <v>0.83720930232558144</v>
      </c>
      <c r="J21" s="9">
        <v>8</v>
      </c>
      <c r="K21" s="10">
        <f t="shared" si="6"/>
        <v>0.88888888888888884</v>
      </c>
      <c r="L21" s="13">
        <v>4</v>
      </c>
      <c r="M21" s="13">
        <v>2</v>
      </c>
      <c r="N21" s="10">
        <f t="shared" si="1"/>
        <v>0.66666666666666663</v>
      </c>
      <c r="O21" s="13">
        <v>4</v>
      </c>
      <c r="P21" s="13">
        <f t="shared" si="9"/>
        <v>10</v>
      </c>
      <c r="Q21" s="125">
        <f t="shared" si="2"/>
        <v>0.83333333333333337</v>
      </c>
      <c r="R21" s="12">
        <v>7</v>
      </c>
      <c r="S21" s="125">
        <f t="shared" si="3"/>
        <v>0.63636363636363635</v>
      </c>
      <c r="T21" s="12">
        <v>4</v>
      </c>
      <c r="U21" s="11">
        <v>12</v>
      </c>
      <c r="V21" s="125">
        <f t="shared" si="4"/>
        <v>0.92307692307692313</v>
      </c>
      <c r="W21" s="11">
        <v>2</v>
      </c>
      <c r="X21" s="11">
        <v>7</v>
      </c>
      <c r="Y21" s="125">
        <f t="shared" si="5"/>
        <v>1</v>
      </c>
      <c r="Z21" s="15">
        <v>1</v>
      </c>
    </row>
    <row r="22" spans="1:26" ht="17" thickBot="1" x14ac:dyDescent="0.25">
      <c r="A22" s="2">
        <v>20</v>
      </c>
      <c r="B22" s="19" t="s">
        <v>64</v>
      </c>
      <c r="C22" s="3">
        <f t="shared" si="8"/>
        <v>92.5</v>
      </c>
      <c r="D22" s="57">
        <v>90</v>
      </c>
      <c r="E22" s="57">
        <v>95</v>
      </c>
      <c r="F22" s="57">
        <v>90</v>
      </c>
      <c r="G22" s="57">
        <v>95</v>
      </c>
      <c r="H22" s="2">
        <v>42</v>
      </c>
      <c r="I22" s="10">
        <f>H22/43</f>
        <v>0.97674418604651159</v>
      </c>
      <c r="J22" s="3">
        <v>9</v>
      </c>
      <c r="K22" s="10">
        <f>J22/9</f>
        <v>1</v>
      </c>
      <c r="L22" s="13">
        <v>2</v>
      </c>
      <c r="M22" s="13">
        <v>3</v>
      </c>
      <c r="N22" s="10">
        <f t="shared" si="1"/>
        <v>1</v>
      </c>
      <c r="O22" s="13">
        <v>1</v>
      </c>
      <c r="P22" s="13">
        <f t="shared" si="9"/>
        <v>12</v>
      </c>
      <c r="Q22" s="125">
        <f t="shared" si="2"/>
        <v>1</v>
      </c>
      <c r="R22" s="22">
        <v>11</v>
      </c>
      <c r="S22" s="125">
        <f t="shared" si="3"/>
        <v>1</v>
      </c>
      <c r="T22" s="22">
        <v>2</v>
      </c>
      <c r="U22" s="22">
        <v>13</v>
      </c>
      <c r="V22" s="125">
        <f t="shared" si="4"/>
        <v>1</v>
      </c>
      <c r="W22" s="22">
        <v>2</v>
      </c>
      <c r="X22" s="22">
        <v>6</v>
      </c>
      <c r="Y22" s="125">
        <f t="shared" si="5"/>
        <v>0.8571428571428571</v>
      </c>
      <c r="Z22" s="15">
        <v>2</v>
      </c>
    </row>
    <row r="23" spans="1:26" s="20" customFormat="1" x14ac:dyDescent="0.2">
      <c r="A23" s="75">
        <v>21</v>
      </c>
      <c r="B23" s="53" t="s">
        <v>65</v>
      </c>
      <c r="C23" s="9">
        <f t="shared" si="8"/>
        <v>87.5</v>
      </c>
      <c r="D23" s="58">
        <v>95</v>
      </c>
      <c r="E23" s="58">
        <v>75</v>
      </c>
      <c r="F23" s="58">
        <v>80</v>
      </c>
      <c r="G23" s="58">
        <v>100</v>
      </c>
      <c r="H23" s="54">
        <v>37</v>
      </c>
      <c r="I23" s="10">
        <f t="shared" ref="I23:I35" si="10">H23/43</f>
        <v>0.86046511627906974</v>
      </c>
      <c r="J23" s="9">
        <v>8</v>
      </c>
      <c r="K23" s="10">
        <f t="shared" ref="K23:K35" si="11">J23/9</f>
        <v>0.88888888888888884</v>
      </c>
      <c r="L23" s="13">
        <v>1</v>
      </c>
      <c r="M23" s="13">
        <v>3</v>
      </c>
      <c r="N23" s="10">
        <f t="shared" si="1"/>
        <v>1</v>
      </c>
      <c r="O23" s="13">
        <v>2</v>
      </c>
      <c r="P23" s="13">
        <f t="shared" si="9"/>
        <v>11</v>
      </c>
      <c r="Q23" s="125">
        <f t="shared" si="2"/>
        <v>0.91666666666666663</v>
      </c>
      <c r="R23" s="12">
        <v>7</v>
      </c>
      <c r="S23" s="125">
        <f t="shared" si="3"/>
        <v>0.63636363636363635</v>
      </c>
      <c r="T23" s="12">
        <v>3</v>
      </c>
      <c r="U23" s="11">
        <v>13</v>
      </c>
      <c r="V23" s="125">
        <f t="shared" si="4"/>
        <v>1</v>
      </c>
      <c r="W23" s="11">
        <v>2</v>
      </c>
      <c r="X23" s="11">
        <v>6</v>
      </c>
      <c r="Y23" s="125">
        <f t="shared" si="5"/>
        <v>0.8571428571428571</v>
      </c>
      <c r="Z23" s="55">
        <v>1</v>
      </c>
    </row>
    <row r="24" spans="1:26" s="3" customFormat="1" x14ac:dyDescent="0.2">
      <c r="A24" s="76">
        <v>22</v>
      </c>
      <c r="B24" s="53" t="s">
        <v>65</v>
      </c>
      <c r="C24" s="9">
        <f t="shared" si="8"/>
        <v>82.5</v>
      </c>
      <c r="D24" s="58">
        <v>80</v>
      </c>
      <c r="E24" s="58">
        <v>75</v>
      </c>
      <c r="F24" s="58">
        <v>85</v>
      </c>
      <c r="G24" s="58">
        <v>90</v>
      </c>
      <c r="H24" s="54">
        <v>38</v>
      </c>
      <c r="I24" s="10">
        <f t="shared" si="10"/>
        <v>0.88372093023255816</v>
      </c>
      <c r="J24" s="58">
        <v>8</v>
      </c>
      <c r="K24" s="10">
        <f t="shared" si="11"/>
        <v>0.88888888888888884</v>
      </c>
      <c r="L24" s="13">
        <v>2</v>
      </c>
      <c r="M24" s="13">
        <v>2</v>
      </c>
      <c r="N24" s="10">
        <f t="shared" si="1"/>
        <v>0.66666666666666663</v>
      </c>
      <c r="O24" s="13">
        <v>4</v>
      </c>
      <c r="P24" s="13">
        <f t="shared" si="9"/>
        <v>10</v>
      </c>
      <c r="Q24" s="125">
        <f t="shared" si="2"/>
        <v>0.83333333333333337</v>
      </c>
      <c r="R24" s="12">
        <v>10</v>
      </c>
      <c r="S24" s="125">
        <f t="shared" si="3"/>
        <v>0.90909090909090906</v>
      </c>
      <c r="T24" s="12">
        <v>3</v>
      </c>
      <c r="U24" s="11">
        <v>12</v>
      </c>
      <c r="V24" s="125">
        <f t="shared" si="4"/>
        <v>0.92307692307692313</v>
      </c>
      <c r="W24" s="11">
        <v>2</v>
      </c>
      <c r="X24" s="11">
        <v>6</v>
      </c>
      <c r="Y24" s="125">
        <f t="shared" si="5"/>
        <v>0.8571428571428571</v>
      </c>
      <c r="Z24" s="55">
        <v>3</v>
      </c>
    </row>
    <row r="25" spans="1:26" s="3" customFormat="1" x14ac:dyDescent="0.2">
      <c r="A25" s="76">
        <v>23</v>
      </c>
      <c r="B25" s="53" t="s">
        <v>65</v>
      </c>
      <c r="C25" s="9">
        <f t="shared" si="8"/>
        <v>75</v>
      </c>
      <c r="D25" s="58">
        <v>75</v>
      </c>
      <c r="E25" s="58">
        <v>75</v>
      </c>
      <c r="F25" s="58">
        <v>75</v>
      </c>
      <c r="G25" s="58">
        <v>75</v>
      </c>
      <c r="H25" s="54">
        <v>22</v>
      </c>
      <c r="I25" s="10">
        <f t="shared" si="10"/>
        <v>0.51162790697674421</v>
      </c>
      <c r="J25" s="58">
        <v>4</v>
      </c>
      <c r="K25" s="10">
        <f t="shared" si="11"/>
        <v>0.44444444444444442</v>
      </c>
      <c r="L25" s="13">
        <v>2</v>
      </c>
      <c r="M25" s="13">
        <v>2</v>
      </c>
      <c r="N25" s="10">
        <f t="shared" si="1"/>
        <v>0.66666666666666663</v>
      </c>
      <c r="O25" s="13">
        <v>3</v>
      </c>
      <c r="P25" s="13">
        <f t="shared" si="9"/>
        <v>6</v>
      </c>
      <c r="Q25" s="125">
        <f t="shared" si="2"/>
        <v>0.5</v>
      </c>
      <c r="R25" s="12">
        <v>2</v>
      </c>
      <c r="S25" s="125">
        <f t="shared" si="3"/>
        <v>0.18181818181818182</v>
      </c>
      <c r="T25" s="12">
        <v>4</v>
      </c>
      <c r="U25" s="11">
        <v>8</v>
      </c>
      <c r="V25" s="125">
        <f t="shared" si="4"/>
        <v>0.61538461538461542</v>
      </c>
      <c r="W25" s="11">
        <v>2</v>
      </c>
      <c r="X25" s="11">
        <v>6</v>
      </c>
      <c r="Y25" s="125">
        <f t="shared" si="5"/>
        <v>0.8571428571428571</v>
      </c>
      <c r="Z25" s="55">
        <v>2</v>
      </c>
    </row>
    <row r="26" spans="1:26" s="3" customFormat="1" x14ac:dyDescent="0.2">
      <c r="A26" s="3">
        <v>24</v>
      </c>
      <c r="B26" s="53" t="s">
        <v>64</v>
      </c>
      <c r="C26" s="9">
        <f t="shared" si="8"/>
        <v>85</v>
      </c>
      <c r="D26" s="58">
        <v>85</v>
      </c>
      <c r="E26" s="58">
        <v>90</v>
      </c>
      <c r="F26" s="58">
        <v>85</v>
      </c>
      <c r="G26" s="58">
        <v>80</v>
      </c>
      <c r="H26" s="54">
        <v>36</v>
      </c>
      <c r="I26" s="10">
        <f t="shared" si="10"/>
        <v>0.83720930232558144</v>
      </c>
      <c r="J26" s="58">
        <v>8</v>
      </c>
      <c r="K26" s="10">
        <f t="shared" si="11"/>
        <v>0.88888888888888884</v>
      </c>
      <c r="L26" s="13">
        <v>2</v>
      </c>
      <c r="M26" s="13">
        <v>2</v>
      </c>
      <c r="N26" s="10">
        <f t="shared" si="1"/>
        <v>0.66666666666666663</v>
      </c>
      <c r="O26" s="13">
        <v>3</v>
      </c>
      <c r="P26" s="13">
        <f t="shared" si="9"/>
        <v>10</v>
      </c>
      <c r="Q26" s="125">
        <f t="shared" si="2"/>
        <v>0.83333333333333337</v>
      </c>
      <c r="R26" s="12">
        <v>10</v>
      </c>
      <c r="S26" s="125">
        <f t="shared" si="3"/>
        <v>0.90909090909090906</v>
      </c>
      <c r="T26" s="12">
        <v>3</v>
      </c>
      <c r="U26" s="11">
        <v>11</v>
      </c>
      <c r="V26" s="125">
        <f t="shared" si="4"/>
        <v>0.84615384615384615</v>
      </c>
      <c r="W26" s="11">
        <v>3</v>
      </c>
      <c r="X26" s="11">
        <v>5</v>
      </c>
      <c r="Y26" s="125">
        <f t="shared" si="5"/>
        <v>0.7142857142857143</v>
      </c>
      <c r="Z26" s="55">
        <v>3</v>
      </c>
    </row>
    <row r="27" spans="1:26" s="3" customFormat="1" x14ac:dyDescent="0.2">
      <c r="A27" s="76">
        <v>25</v>
      </c>
      <c r="B27" s="53" t="s">
        <v>64</v>
      </c>
      <c r="C27" s="9">
        <f t="shared" si="8"/>
        <v>86.25</v>
      </c>
      <c r="D27" s="57">
        <v>85</v>
      </c>
      <c r="E27" s="57">
        <v>95</v>
      </c>
      <c r="F27" s="58">
        <v>75</v>
      </c>
      <c r="G27" s="57">
        <v>90</v>
      </c>
      <c r="H27" s="77">
        <v>38</v>
      </c>
      <c r="I27" s="10">
        <f t="shared" si="10"/>
        <v>0.88372093023255816</v>
      </c>
      <c r="J27" s="58">
        <v>7</v>
      </c>
      <c r="K27" s="10">
        <f t="shared" si="11"/>
        <v>0.77777777777777779</v>
      </c>
      <c r="L27" s="13">
        <v>3</v>
      </c>
      <c r="M27" s="13">
        <v>3</v>
      </c>
      <c r="N27" s="10">
        <f t="shared" si="1"/>
        <v>1</v>
      </c>
      <c r="O27" s="13">
        <v>2</v>
      </c>
      <c r="P27" s="13">
        <f t="shared" si="9"/>
        <v>10</v>
      </c>
      <c r="Q27" s="125">
        <f t="shared" si="2"/>
        <v>0.83333333333333337</v>
      </c>
      <c r="R27" s="12">
        <v>10</v>
      </c>
      <c r="S27" s="125">
        <f t="shared" si="3"/>
        <v>0.90909090909090906</v>
      </c>
      <c r="T27" s="12">
        <v>4</v>
      </c>
      <c r="U27" s="11">
        <v>11</v>
      </c>
      <c r="V27" s="125">
        <f t="shared" si="4"/>
        <v>0.84615384615384615</v>
      </c>
      <c r="W27" s="11">
        <v>4</v>
      </c>
      <c r="X27" s="11">
        <v>7</v>
      </c>
      <c r="Y27" s="125">
        <f t="shared" si="5"/>
        <v>1</v>
      </c>
      <c r="Z27" s="55">
        <v>2</v>
      </c>
    </row>
    <row r="28" spans="1:26" s="9" customFormat="1" x14ac:dyDescent="0.2">
      <c r="A28" s="76">
        <v>26</v>
      </c>
      <c r="B28" s="53" t="s">
        <v>65</v>
      </c>
      <c r="C28" s="9">
        <f t="shared" si="8"/>
        <v>83.75</v>
      </c>
      <c r="D28" s="58">
        <v>90</v>
      </c>
      <c r="E28" s="58">
        <v>85</v>
      </c>
      <c r="F28" s="58">
        <v>75</v>
      </c>
      <c r="G28" s="58">
        <v>85</v>
      </c>
      <c r="H28" s="54">
        <v>33</v>
      </c>
      <c r="I28" s="25">
        <f t="shared" si="10"/>
        <v>0.76744186046511631</v>
      </c>
      <c r="J28" s="9">
        <v>8</v>
      </c>
      <c r="K28" s="25">
        <f t="shared" si="11"/>
        <v>0.88888888888888884</v>
      </c>
      <c r="L28" s="12">
        <v>3</v>
      </c>
      <c r="M28" s="12">
        <v>2</v>
      </c>
      <c r="N28" s="25">
        <f t="shared" si="1"/>
        <v>0.66666666666666663</v>
      </c>
      <c r="O28" s="12">
        <v>3</v>
      </c>
      <c r="P28" s="12">
        <f t="shared" si="9"/>
        <v>10</v>
      </c>
      <c r="Q28" s="125">
        <f t="shared" si="2"/>
        <v>0.83333333333333337</v>
      </c>
      <c r="R28" s="11">
        <v>7</v>
      </c>
      <c r="S28" s="125">
        <f t="shared" si="3"/>
        <v>0.63636363636363635</v>
      </c>
      <c r="T28" s="11">
        <v>3</v>
      </c>
      <c r="U28" s="11">
        <v>9</v>
      </c>
      <c r="V28" s="125">
        <f t="shared" si="4"/>
        <v>0.69230769230769229</v>
      </c>
      <c r="W28" s="11">
        <v>3</v>
      </c>
      <c r="X28" s="11">
        <v>7</v>
      </c>
      <c r="Y28" s="125">
        <f t="shared" si="5"/>
        <v>1</v>
      </c>
      <c r="Z28" s="55">
        <v>2</v>
      </c>
    </row>
    <row r="29" spans="1:26" s="9" customFormat="1" x14ac:dyDescent="0.2">
      <c r="A29" s="76">
        <v>27</v>
      </c>
      <c r="B29" s="53" t="s">
        <v>65</v>
      </c>
      <c r="C29" s="9">
        <f t="shared" si="8"/>
        <v>87.5</v>
      </c>
      <c r="D29" s="58">
        <v>90</v>
      </c>
      <c r="E29" s="58">
        <v>80</v>
      </c>
      <c r="F29" s="58">
        <v>90</v>
      </c>
      <c r="G29" s="58">
        <v>90</v>
      </c>
      <c r="H29" s="54">
        <v>37</v>
      </c>
      <c r="I29" s="25">
        <f t="shared" si="10"/>
        <v>0.86046511627906974</v>
      </c>
      <c r="J29" s="9">
        <v>6</v>
      </c>
      <c r="K29" s="25">
        <f t="shared" si="11"/>
        <v>0.66666666666666663</v>
      </c>
      <c r="L29" s="12">
        <v>3</v>
      </c>
      <c r="M29" s="12">
        <v>3</v>
      </c>
      <c r="N29" s="25">
        <f t="shared" si="1"/>
        <v>1</v>
      </c>
      <c r="O29" s="12">
        <v>4</v>
      </c>
      <c r="P29" s="12">
        <f t="shared" si="9"/>
        <v>9</v>
      </c>
      <c r="Q29" s="125">
        <f t="shared" si="2"/>
        <v>0.75</v>
      </c>
      <c r="R29" s="11">
        <v>10</v>
      </c>
      <c r="S29" s="125">
        <f t="shared" si="3"/>
        <v>0.90909090909090906</v>
      </c>
      <c r="T29" s="11">
        <v>2</v>
      </c>
      <c r="U29" s="11">
        <v>12</v>
      </c>
      <c r="V29" s="125">
        <f t="shared" si="4"/>
        <v>0.92307692307692313</v>
      </c>
      <c r="W29" s="11">
        <v>4</v>
      </c>
      <c r="X29" s="11">
        <v>6</v>
      </c>
      <c r="Y29" s="125">
        <f t="shared" si="5"/>
        <v>0.8571428571428571</v>
      </c>
      <c r="Z29" s="55">
        <v>3</v>
      </c>
    </row>
    <row r="30" spans="1:26" s="3" customFormat="1" x14ac:dyDescent="0.2">
      <c r="A30" s="76">
        <v>28</v>
      </c>
      <c r="B30" s="53" t="s">
        <v>65</v>
      </c>
      <c r="C30" s="9">
        <f t="shared" si="8"/>
        <v>91.25</v>
      </c>
      <c r="D30" s="57">
        <v>100</v>
      </c>
      <c r="E30" s="57">
        <v>85</v>
      </c>
      <c r="F30" s="58">
        <v>90</v>
      </c>
      <c r="G30" s="57">
        <v>90</v>
      </c>
      <c r="H30" s="77">
        <v>36</v>
      </c>
      <c r="I30" s="10">
        <f t="shared" si="10"/>
        <v>0.83720930232558144</v>
      </c>
      <c r="J30" s="58">
        <v>9</v>
      </c>
      <c r="K30" s="10">
        <f t="shared" si="11"/>
        <v>1</v>
      </c>
      <c r="L30" s="13">
        <v>2</v>
      </c>
      <c r="M30" s="13">
        <v>3</v>
      </c>
      <c r="N30" s="10">
        <f t="shared" si="1"/>
        <v>1</v>
      </c>
      <c r="O30" s="13">
        <v>2</v>
      </c>
      <c r="P30" s="13">
        <f t="shared" si="9"/>
        <v>12</v>
      </c>
      <c r="Q30" s="125">
        <f t="shared" si="2"/>
        <v>1</v>
      </c>
      <c r="R30" s="22">
        <v>8</v>
      </c>
      <c r="S30" s="125">
        <f t="shared" si="3"/>
        <v>0.72727272727272729</v>
      </c>
      <c r="T30" s="22">
        <v>3</v>
      </c>
      <c r="U30" s="11">
        <v>10</v>
      </c>
      <c r="V30" s="125">
        <f t="shared" si="4"/>
        <v>0.76923076923076927</v>
      </c>
      <c r="W30" s="11">
        <v>4</v>
      </c>
      <c r="X30" s="11">
        <v>6</v>
      </c>
      <c r="Y30" s="125">
        <f t="shared" si="5"/>
        <v>0.8571428571428571</v>
      </c>
      <c r="Z30" s="55">
        <v>2</v>
      </c>
    </row>
    <row r="31" spans="1:26" s="3" customFormat="1" x14ac:dyDescent="0.2">
      <c r="A31" s="76">
        <v>29</v>
      </c>
      <c r="B31" s="53" t="s">
        <v>65</v>
      </c>
      <c r="C31" s="9">
        <f t="shared" si="8"/>
        <v>90</v>
      </c>
      <c r="D31" s="57">
        <v>90</v>
      </c>
      <c r="E31" s="57">
        <v>85</v>
      </c>
      <c r="F31" s="58">
        <v>95</v>
      </c>
      <c r="G31" s="57">
        <v>90</v>
      </c>
      <c r="H31" s="77">
        <v>33</v>
      </c>
      <c r="I31" s="10">
        <f t="shared" si="10"/>
        <v>0.76744186046511631</v>
      </c>
      <c r="J31" s="58">
        <v>7</v>
      </c>
      <c r="K31" s="10">
        <f t="shared" si="11"/>
        <v>0.77777777777777779</v>
      </c>
      <c r="L31" s="13">
        <v>2</v>
      </c>
      <c r="M31" s="13">
        <v>3</v>
      </c>
      <c r="N31" s="10">
        <f t="shared" si="1"/>
        <v>1</v>
      </c>
      <c r="O31" s="13">
        <v>2</v>
      </c>
      <c r="P31" s="13">
        <f t="shared" si="9"/>
        <v>10</v>
      </c>
      <c r="Q31" s="125">
        <f t="shared" si="2"/>
        <v>0.83333333333333337</v>
      </c>
      <c r="R31" s="11">
        <v>6</v>
      </c>
      <c r="S31" s="125">
        <f t="shared" si="3"/>
        <v>0.54545454545454541</v>
      </c>
      <c r="T31" s="11">
        <v>4</v>
      </c>
      <c r="U31" s="11">
        <v>10</v>
      </c>
      <c r="V31" s="125">
        <f t="shared" si="4"/>
        <v>0.76923076923076927</v>
      </c>
      <c r="W31" s="11">
        <v>4</v>
      </c>
      <c r="X31" s="11">
        <v>7</v>
      </c>
      <c r="Y31" s="125">
        <f t="shared" si="5"/>
        <v>1</v>
      </c>
      <c r="Z31" s="55">
        <v>1</v>
      </c>
    </row>
    <row r="32" spans="1:26" s="3" customFormat="1" x14ac:dyDescent="0.2">
      <c r="A32" s="76">
        <v>30</v>
      </c>
      <c r="B32" s="53" t="s">
        <v>64</v>
      </c>
      <c r="C32" s="9">
        <f t="shared" si="8"/>
        <v>83.75</v>
      </c>
      <c r="D32" s="57">
        <v>75</v>
      </c>
      <c r="E32" s="57">
        <v>85</v>
      </c>
      <c r="F32" s="58">
        <v>85</v>
      </c>
      <c r="G32" s="57">
        <v>90</v>
      </c>
      <c r="H32" s="77">
        <v>35</v>
      </c>
      <c r="I32" s="10">
        <f t="shared" si="10"/>
        <v>0.81395348837209303</v>
      </c>
      <c r="J32" s="58">
        <v>9</v>
      </c>
      <c r="K32" s="10">
        <f t="shared" si="11"/>
        <v>1</v>
      </c>
      <c r="L32" s="13">
        <v>2</v>
      </c>
      <c r="M32" s="13">
        <v>3</v>
      </c>
      <c r="N32" s="10">
        <f t="shared" si="1"/>
        <v>1</v>
      </c>
      <c r="O32" s="13">
        <v>2</v>
      </c>
      <c r="P32" s="13">
        <f t="shared" si="9"/>
        <v>12</v>
      </c>
      <c r="Q32" s="125">
        <f t="shared" si="2"/>
        <v>1</v>
      </c>
      <c r="R32" s="11">
        <v>7</v>
      </c>
      <c r="S32" s="125">
        <f t="shared" si="3"/>
        <v>0.63636363636363635</v>
      </c>
      <c r="T32" s="11">
        <v>3</v>
      </c>
      <c r="U32" s="11">
        <v>11</v>
      </c>
      <c r="V32" s="125">
        <f t="shared" si="4"/>
        <v>0.84615384615384615</v>
      </c>
      <c r="W32" s="11">
        <v>4</v>
      </c>
      <c r="X32" s="11">
        <v>5</v>
      </c>
      <c r="Y32" s="125">
        <f t="shared" si="5"/>
        <v>0.7142857142857143</v>
      </c>
      <c r="Z32" s="55">
        <v>3</v>
      </c>
    </row>
    <row r="33" spans="1:26" s="3" customFormat="1" x14ac:dyDescent="0.2">
      <c r="A33" s="76">
        <v>31</v>
      </c>
      <c r="B33" s="53" t="s">
        <v>64</v>
      </c>
      <c r="C33" s="9">
        <f t="shared" si="8"/>
        <v>86.25</v>
      </c>
      <c r="D33" s="57">
        <v>90</v>
      </c>
      <c r="E33" s="57">
        <v>90</v>
      </c>
      <c r="F33" s="58">
        <v>75</v>
      </c>
      <c r="G33" s="57">
        <v>90</v>
      </c>
      <c r="H33" s="77">
        <v>33</v>
      </c>
      <c r="I33" s="10">
        <f t="shared" si="10"/>
        <v>0.76744186046511631</v>
      </c>
      <c r="J33" s="58">
        <v>9</v>
      </c>
      <c r="K33" s="10">
        <f t="shared" si="11"/>
        <v>1</v>
      </c>
      <c r="L33" s="13">
        <v>3</v>
      </c>
      <c r="M33" s="13">
        <v>3</v>
      </c>
      <c r="N33" s="10">
        <f t="shared" si="1"/>
        <v>1</v>
      </c>
      <c r="O33" s="13">
        <v>4</v>
      </c>
      <c r="P33" s="13">
        <f t="shared" si="9"/>
        <v>12</v>
      </c>
      <c r="Q33" s="125">
        <f t="shared" si="2"/>
        <v>1</v>
      </c>
      <c r="R33" s="11">
        <v>5</v>
      </c>
      <c r="S33" s="125">
        <f t="shared" si="3"/>
        <v>0.45454545454545453</v>
      </c>
      <c r="T33" s="11">
        <v>5</v>
      </c>
      <c r="U33" s="11">
        <v>10</v>
      </c>
      <c r="V33" s="125">
        <f t="shared" si="4"/>
        <v>0.76923076923076927</v>
      </c>
      <c r="W33" s="11">
        <v>3</v>
      </c>
      <c r="X33" s="11">
        <v>6</v>
      </c>
      <c r="Y33" s="125">
        <f t="shared" si="5"/>
        <v>0.8571428571428571</v>
      </c>
      <c r="Z33" s="55">
        <v>1</v>
      </c>
    </row>
    <row r="34" spans="1:26" s="9" customFormat="1" x14ac:dyDescent="0.2">
      <c r="A34" s="76">
        <v>32</v>
      </c>
      <c r="B34" s="53" t="s">
        <v>64</v>
      </c>
      <c r="C34" s="9">
        <f t="shared" si="8"/>
        <v>82.5</v>
      </c>
      <c r="D34" s="58">
        <v>85</v>
      </c>
      <c r="E34" s="58">
        <v>80</v>
      </c>
      <c r="F34" s="58">
        <v>75</v>
      </c>
      <c r="G34" s="58">
        <v>90</v>
      </c>
      <c r="H34" s="54">
        <v>32</v>
      </c>
      <c r="I34" s="25">
        <f t="shared" si="10"/>
        <v>0.7441860465116279</v>
      </c>
      <c r="J34" s="9">
        <v>8</v>
      </c>
      <c r="K34" s="25">
        <f t="shared" si="11"/>
        <v>0.88888888888888884</v>
      </c>
      <c r="L34" s="12">
        <v>1</v>
      </c>
      <c r="M34" s="12">
        <v>3</v>
      </c>
      <c r="N34" s="25">
        <f t="shared" si="1"/>
        <v>1</v>
      </c>
      <c r="O34" s="12">
        <v>2</v>
      </c>
      <c r="P34" s="12">
        <f t="shared" si="9"/>
        <v>11</v>
      </c>
      <c r="Q34" s="125">
        <f t="shared" si="2"/>
        <v>0.91666666666666663</v>
      </c>
      <c r="R34" s="11">
        <v>6</v>
      </c>
      <c r="S34" s="125">
        <f t="shared" si="3"/>
        <v>0.54545454545454541</v>
      </c>
      <c r="T34" s="11">
        <v>4</v>
      </c>
      <c r="U34" s="11">
        <v>9</v>
      </c>
      <c r="V34" s="125">
        <f t="shared" si="4"/>
        <v>0.69230769230769229</v>
      </c>
      <c r="W34" s="11">
        <v>3</v>
      </c>
      <c r="X34" s="11">
        <v>6</v>
      </c>
      <c r="Y34" s="125">
        <f t="shared" si="5"/>
        <v>0.8571428571428571</v>
      </c>
      <c r="Z34" s="55">
        <v>1</v>
      </c>
    </row>
    <row r="35" spans="1:26" s="6" customFormat="1" ht="17" thickBot="1" x14ac:dyDescent="0.25">
      <c r="A35" s="76">
        <v>33</v>
      </c>
      <c r="B35" s="53" t="s">
        <v>64</v>
      </c>
      <c r="C35" s="9">
        <f t="shared" si="8"/>
        <v>82.5</v>
      </c>
      <c r="D35" s="59">
        <v>80</v>
      </c>
      <c r="E35" s="59">
        <v>80</v>
      </c>
      <c r="F35" s="74">
        <v>85</v>
      </c>
      <c r="G35" s="59">
        <v>85</v>
      </c>
      <c r="H35" s="77">
        <v>34</v>
      </c>
      <c r="I35" s="10">
        <f t="shared" si="10"/>
        <v>0.79069767441860461</v>
      </c>
      <c r="J35" s="58">
        <v>7</v>
      </c>
      <c r="K35" s="10">
        <f t="shared" si="11"/>
        <v>0.77777777777777779</v>
      </c>
      <c r="L35" s="13">
        <v>2</v>
      </c>
      <c r="M35" s="13">
        <v>3</v>
      </c>
      <c r="N35" s="10">
        <f t="shared" si="1"/>
        <v>1</v>
      </c>
      <c r="O35" s="13">
        <v>2</v>
      </c>
      <c r="P35" s="13">
        <f t="shared" si="9"/>
        <v>10</v>
      </c>
      <c r="Q35" s="125">
        <f t="shared" si="2"/>
        <v>0.83333333333333337</v>
      </c>
      <c r="R35" s="11">
        <v>7</v>
      </c>
      <c r="S35" s="125">
        <f t="shared" si="3"/>
        <v>0.63636363636363635</v>
      </c>
      <c r="T35" s="11">
        <v>4</v>
      </c>
      <c r="U35" s="11">
        <v>11</v>
      </c>
      <c r="V35" s="125">
        <f t="shared" si="4"/>
        <v>0.84615384615384615</v>
      </c>
      <c r="W35" s="11">
        <v>4</v>
      </c>
      <c r="X35" s="11">
        <v>6</v>
      </c>
      <c r="Y35" s="125">
        <f t="shared" si="5"/>
        <v>0.8571428571428571</v>
      </c>
      <c r="Z35" s="55">
        <v>2</v>
      </c>
    </row>
    <row r="36" spans="1:26" s="33" customFormat="1" ht="60" customHeight="1" x14ac:dyDescent="0.2">
      <c r="A36" s="81">
        <v>34</v>
      </c>
      <c r="B36" s="90" t="s">
        <v>65</v>
      </c>
      <c r="C36" s="81" t="s">
        <v>59</v>
      </c>
      <c r="D36" s="83" t="s">
        <v>57</v>
      </c>
      <c r="E36" s="83" t="s">
        <v>57</v>
      </c>
      <c r="F36" s="83">
        <v>75</v>
      </c>
      <c r="G36" s="84" t="s">
        <v>58</v>
      </c>
      <c r="H36" s="81">
        <v>27</v>
      </c>
      <c r="I36" s="82">
        <f t="shared" ref="I36:I46" si="12">H36/43</f>
        <v>0.62790697674418605</v>
      </c>
      <c r="J36" s="83">
        <v>7</v>
      </c>
      <c r="K36" s="82">
        <f t="shared" ref="K36:K46" si="13">J36/9</f>
        <v>0.77777777777777779</v>
      </c>
      <c r="L36" s="83">
        <v>2</v>
      </c>
      <c r="M36" s="83">
        <v>3</v>
      </c>
      <c r="N36" s="82">
        <f t="shared" ref="N36:N46" si="14">M36/3</f>
        <v>1</v>
      </c>
      <c r="O36" s="83">
        <v>2</v>
      </c>
      <c r="P36" s="83">
        <v>10</v>
      </c>
      <c r="Q36" s="136">
        <f t="shared" ref="Q36:Q46" si="15">P36/12</f>
        <v>0.83333333333333337</v>
      </c>
      <c r="R36" s="83">
        <v>5</v>
      </c>
      <c r="S36" s="136">
        <f t="shared" ref="S36:S46" si="16">R36/11</f>
        <v>0.45454545454545453</v>
      </c>
      <c r="T36" s="83">
        <v>4</v>
      </c>
      <c r="U36" s="83">
        <v>7</v>
      </c>
      <c r="V36" s="126">
        <f t="shared" ref="V36:V45" si="17">U36/13</f>
        <v>0.53846153846153844</v>
      </c>
      <c r="W36" s="83">
        <v>3</v>
      </c>
      <c r="X36" s="83">
        <v>5</v>
      </c>
      <c r="Y36" s="136">
        <f>X36/7</f>
        <v>0.7142857142857143</v>
      </c>
      <c r="Z36" s="84">
        <v>3</v>
      </c>
    </row>
    <row r="37" spans="1:26" s="33" customFormat="1" ht="70" customHeight="1" x14ac:dyDescent="0.2">
      <c r="A37" s="28">
        <v>35</v>
      </c>
      <c r="B37" s="29" t="s">
        <v>65</v>
      </c>
      <c r="C37" s="28" t="s">
        <v>36</v>
      </c>
      <c r="D37" s="30" t="s">
        <v>60</v>
      </c>
      <c r="E37" s="30" t="s">
        <v>61</v>
      </c>
      <c r="F37" s="30" t="s">
        <v>61</v>
      </c>
      <c r="G37" s="31" t="s">
        <v>61</v>
      </c>
      <c r="H37" s="28">
        <v>20</v>
      </c>
      <c r="I37" s="32">
        <f t="shared" si="12"/>
        <v>0.46511627906976744</v>
      </c>
      <c r="J37" s="30">
        <v>4</v>
      </c>
      <c r="K37" s="32">
        <f t="shared" si="13"/>
        <v>0.44444444444444442</v>
      </c>
      <c r="L37" s="30">
        <v>3</v>
      </c>
      <c r="M37" s="34">
        <v>3</v>
      </c>
      <c r="N37" s="32">
        <f t="shared" si="14"/>
        <v>1</v>
      </c>
      <c r="O37" s="34">
        <v>2</v>
      </c>
      <c r="P37" s="34">
        <v>7</v>
      </c>
      <c r="Q37" s="137">
        <f t="shared" si="15"/>
        <v>0.58333333333333337</v>
      </c>
      <c r="R37" s="34">
        <v>4</v>
      </c>
      <c r="S37" s="137">
        <f t="shared" si="16"/>
        <v>0.36363636363636365</v>
      </c>
      <c r="T37" s="34">
        <v>5</v>
      </c>
      <c r="U37" s="34">
        <v>6</v>
      </c>
      <c r="V37" s="137">
        <f>U37/13</f>
        <v>0.46153846153846156</v>
      </c>
      <c r="W37" s="34">
        <v>4</v>
      </c>
      <c r="X37" s="34">
        <v>3</v>
      </c>
      <c r="Y37" s="137">
        <f t="shared" ref="Y36:Y46" si="18">X37/7</f>
        <v>0.42857142857142855</v>
      </c>
      <c r="Z37" s="31">
        <v>4</v>
      </c>
    </row>
    <row r="38" spans="1:26" s="42" customFormat="1" ht="63" customHeight="1" x14ac:dyDescent="0.2">
      <c r="A38" s="35">
        <v>36</v>
      </c>
      <c r="B38" s="36" t="s">
        <v>64</v>
      </c>
      <c r="C38" s="35" t="s">
        <v>36</v>
      </c>
      <c r="D38" s="30">
        <v>85</v>
      </c>
      <c r="E38" s="30" t="s">
        <v>57</v>
      </c>
      <c r="F38" s="30">
        <v>85</v>
      </c>
      <c r="G38" s="31">
        <v>90</v>
      </c>
      <c r="H38" s="35">
        <v>37</v>
      </c>
      <c r="I38" s="38">
        <f t="shared" si="12"/>
        <v>0.86046511627906974</v>
      </c>
      <c r="J38" s="37">
        <v>7</v>
      </c>
      <c r="K38" s="38">
        <f t="shared" si="13"/>
        <v>0.77777777777777779</v>
      </c>
      <c r="L38" s="39">
        <v>2</v>
      </c>
      <c r="M38" s="39">
        <v>2</v>
      </c>
      <c r="N38" s="38">
        <f t="shared" si="14"/>
        <v>0.66666666666666663</v>
      </c>
      <c r="O38" s="39">
        <v>3</v>
      </c>
      <c r="P38" s="39">
        <v>11</v>
      </c>
      <c r="Q38" s="125">
        <f t="shared" si="15"/>
        <v>0.91666666666666663</v>
      </c>
      <c r="R38" s="39">
        <v>11</v>
      </c>
      <c r="S38" s="138">
        <f t="shared" si="16"/>
        <v>1</v>
      </c>
      <c r="T38" s="39">
        <v>2</v>
      </c>
      <c r="U38" s="40">
        <v>10</v>
      </c>
      <c r="V38" s="125">
        <f t="shared" si="17"/>
        <v>0.76923076923076927</v>
      </c>
      <c r="W38" s="40">
        <v>2</v>
      </c>
      <c r="X38" s="40">
        <v>7</v>
      </c>
      <c r="Y38" s="125">
        <f t="shared" si="18"/>
        <v>1</v>
      </c>
      <c r="Z38" s="41">
        <v>3</v>
      </c>
    </row>
    <row r="39" spans="1:26" s="42" customFormat="1" ht="67" customHeight="1" x14ac:dyDescent="0.2">
      <c r="A39" s="35">
        <v>37</v>
      </c>
      <c r="B39" s="36" t="s">
        <v>65</v>
      </c>
      <c r="C39" s="35" t="s">
        <v>36</v>
      </c>
      <c r="D39" s="43" t="s">
        <v>57</v>
      </c>
      <c r="E39" s="43" t="s">
        <v>62</v>
      </c>
      <c r="F39" s="43" t="s">
        <v>57</v>
      </c>
      <c r="G39" s="31">
        <v>80</v>
      </c>
      <c r="H39" s="35">
        <v>37</v>
      </c>
      <c r="I39" s="38">
        <f t="shared" si="12"/>
        <v>0.86046511627906974</v>
      </c>
      <c r="J39" s="37">
        <v>6</v>
      </c>
      <c r="K39" s="38">
        <f t="shared" si="13"/>
        <v>0.66666666666666663</v>
      </c>
      <c r="L39" s="39">
        <v>2</v>
      </c>
      <c r="M39" s="39">
        <v>3</v>
      </c>
      <c r="N39" s="38">
        <f t="shared" si="14"/>
        <v>1</v>
      </c>
      <c r="O39" s="39">
        <v>1</v>
      </c>
      <c r="P39" s="39">
        <v>9</v>
      </c>
      <c r="Q39" s="138">
        <f t="shared" si="15"/>
        <v>0.75</v>
      </c>
      <c r="R39" s="39">
        <v>9</v>
      </c>
      <c r="S39" s="138">
        <f t="shared" si="16"/>
        <v>0.81818181818181823</v>
      </c>
      <c r="T39" s="39">
        <v>2</v>
      </c>
      <c r="U39" s="40">
        <v>13</v>
      </c>
      <c r="V39" s="138">
        <f t="shared" si="17"/>
        <v>1</v>
      </c>
      <c r="W39" s="40">
        <v>3</v>
      </c>
      <c r="X39" s="40">
        <v>6</v>
      </c>
      <c r="Y39" s="125">
        <f t="shared" si="18"/>
        <v>0.8571428571428571</v>
      </c>
      <c r="Z39" s="41">
        <v>3</v>
      </c>
    </row>
    <row r="40" spans="1:26" s="42" customFormat="1" ht="65" customHeight="1" x14ac:dyDescent="0.2">
      <c r="A40" s="35">
        <v>38</v>
      </c>
      <c r="B40" s="36" t="s">
        <v>64</v>
      </c>
      <c r="C40" s="35" t="s">
        <v>36</v>
      </c>
      <c r="D40" s="30">
        <v>85</v>
      </c>
      <c r="E40" s="30">
        <v>75</v>
      </c>
      <c r="F40" s="43" t="s">
        <v>57</v>
      </c>
      <c r="G40" s="31">
        <v>85</v>
      </c>
      <c r="H40" s="35">
        <v>36</v>
      </c>
      <c r="I40" s="38">
        <f t="shared" si="12"/>
        <v>0.83720930232558144</v>
      </c>
      <c r="J40" s="37">
        <v>6</v>
      </c>
      <c r="K40" s="38">
        <f t="shared" si="13"/>
        <v>0.66666666666666663</v>
      </c>
      <c r="L40" s="39">
        <v>3</v>
      </c>
      <c r="M40" s="39">
        <v>2</v>
      </c>
      <c r="N40" s="38">
        <f t="shared" si="14"/>
        <v>0.66666666666666663</v>
      </c>
      <c r="O40" s="39">
        <v>3</v>
      </c>
      <c r="P40" s="39">
        <f t="shared" ref="P40:P45" si="19">M40+J40</f>
        <v>8</v>
      </c>
      <c r="Q40" s="125">
        <f t="shared" si="15"/>
        <v>0.66666666666666663</v>
      </c>
      <c r="R40" s="39">
        <v>11</v>
      </c>
      <c r="S40" s="125">
        <f t="shared" si="16"/>
        <v>1</v>
      </c>
      <c r="T40" s="39">
        <v>5</v>
      </c>
      <c r="U40" s="40">
        <v>11</v>
      </c>
      <c r="V40" s="138">
        <f t="shared" si="17"/>
        <v>0.84615384615384615</v>
      </c>
      <c r="W40" s="40">
        <v>2</v>
      </c>
      <c r="X40" s="40">
        <v>7</v>
      </c>
      <c r="Y40" s="125">
        <f t="shared" si="18"/>
        <v>1</v>
      </c>
      <c r="Z40" s="41">
        <v>2</v>
      </c>
    </row>
    <row r="41" spans="1:26" s="42" customFormat="1" ht="68" customHeight="1" x14ac:dyDescent="0.2">
      <c r="A41" s="91">
        <v>39</v>
      </c>
      <c r="B41" s="36" t="s">
        <v>65</v>
      </c>
      <c r="C41" s="35" t="s">
        <v>36</v>
      </c>
      <c r="D41" s="30" t="s">
        <v>57</v>
      </c>
      <c r="E41" s="30" t="s">
        <v>72</v>
      </c>
      <c r="F41" s="30" t="s">
        <v>73</v>
      </c>
      <c r="G41" s="31" t="s">
        <v>74</v>
      </c>
      <c r="H41" s="35">
        <v>25</v>
      </c>
      <c r="I41" s="38">
        <f t="shared" si="12"/>
        <v>0.58139534883720934</v>
      </c>
      <c r="J41" s="37">
        <v>4</v>
      </c>
      <c r="K41" s="38">
        <f t="shared" si="13"/>
        <v>0.44444444444444442</v>
      </c>
      <c r="L41" s="39">
        <v>4</v>
      </c>
      <c r="M41" s="39">
        <v>1</v>
      </c>
      <c r="N41" s="38">
        <f t="shared" si="14"/>
        <v>0.33333333333333331</v>
      </c>
      <c r="O41" s="39">
        <v>4</v>
      </c>
      <c r="P41" s="39">
        <f t="shared" si="19"/>
        <v>5</v>
      </c>
      <c r="Q41" s="138">
        <f t="shared" si="15"/>
        <v>0.41666666666666669</v>
      </c>
      <c r="R41" s="40">
        <v>5</v>
      </c>
      <c r="S41" s="138">
        <f t="shared" si="16"/>
        <v>0.45454545454545453</v>
      </c>
      <c r="T41" s="40">
        <v>3</v>
      </c>
      <c r="U41" s="40">
        <v>9</v>
      </c>
      <c r="V41" s="138">
        <f t="shared" si="17"/>
        <v>0.69230769230769229</v>
      </c>
      <c r="W41" s="40">
        <v>3</v>
      </c>
      <c r="X41" s="40">
        <v>6</v>
      </c>
      <c r="Y41" s="138">
        <f t="shared" si="18"/>
        <v>0.8571428571428571</v>
      </c>
      <c r="Z41" s="41">
        <v>2</v>
      </c>
    </row>
    <row r="42" spans="1:26" s="42" customFormat="1" ht="66" customHeight="1" x14ac:dyDescent="0.2">
      <c r="A42" s="91">
        <v>40</v>
      </c>
      <c r="B42" s="36" t="s">
        <v>65</v>
      </c>
      <c r="C42" s="35" t="s">
        <v>36</v>
      </c>
      <c r="D42" s="30">
        <v>90</v>
      </c>
      <c r="E42" s="30" t="s">
        <v>71</v>
      </c>
      <c r="F42" s="30">
        <v>85</v>
      </c>
      <c r="G42" s="31" t="s">
        <v>75</v>
      </c>
      <c r="H42" s="35">
        <v>40</v>
      </c>
      <c r="I42" s="38">
        <f t="shared" si="12"/>
        <v>0.93023255813953487</v>
      </c>
      <c r="J42" s="37">
        <v>9</v>
      </c>
      <c r="K42" s="38">
        <f t="shared" si="13"/>
        <v>1</v>
      </c>
      <c r="L42" s="39">
        <v>2</v>
      </c>
      <c r="M42" s="39">
        <v>3</v>
      </c>
      <c r="N42" s="38">
        <f t="shared" si="14"/>
        <v>1</v>
      </c>
      <c r="O42" s="39">
        <v>2</v>
      </c>
      <c r="P42" s="39">
        <f t="shared" si="19"/>
        <v>12</v>
      </c>
      <c r="Q42" s="125">
        <f t="shared" si="15"/>
        <v>1</v>
      </c>
      <c r="R42" s="40">
        <v>8</v>
      </c>
      <c r="S42" s="138">
        <f t="shared" si="16"/>
        <v>0.72727272727272729</v>
      </c>
      <c r="T42" s="40">
        <v>2</v>
      </c>
      <c r="U42" s="40">
        <v>13</v>
      </c>
      <c r="V42" s="125">
        <f t="shared" si="17"/>
        <v>1</v>
      </c>
      <c r="W42" s="40">
        <v>3</v>
      </c>
      <c r="X42" s="40">
        <v>7</v>
      </c>
      <c r="Y42" s="138">
        <f t="shared" si="18"/>
        <v>1</v>
      </c>
      <c r="Z42" s="41">
        <v>1</v>
      </c>
    </row>
    <row r="43" spans="1:26" s="42" customFormat="1" ht="67" customHeight="1" x14ac:dyDescent="0.2">
      <c r="A43" s="91">
        <v>41</v>
      </c>
      <c r="B43" s="36" t="s">
        <v>65</v>
      </c>
      <c r="C43" s="35" t="s">
        <v>36</v>
      </c>
      <c r="D43" s="30">
        <v>75</v>
      </c>
      <c r="E43" s="30" t="s">
        <v>57</v>
      </c>
      <c r="F43" s="30" t="s">
        <v>57</v>
      </c>
      <c r="G43" s="31">
        <v>75</v>
      </c>
      <c r="H43" s="35">
        <v>33</v>
      </c>
      <c r="I43" s="38">
        <f t="shared" si="12"/>
        <v>0.76744186046511631</v>
      </c>
      <c r="J43" s="37">
        <v>5</v>
      </c>
      <c r="K43" s="38">
        <f t="shared" si="13"/>
        <v>0.55555555555555558</v>
      </c>
      <c r="L43" s="39">
        <v>3</v>
      </c>
      <c r="M43" s="39">
        <v>1</v>
      </c>
      <c r="N43" s="38">
        <f t="shared" si="14"/>
        <v>0.33333333333333331</v>
      </c>
      <c r="O43" s="39">
        <v>4</v>
      </c>
      <c r="P43" s="39">
        <f t="shared" si="19"/>
        <v>6</v>
      </c>
      <c r="Q43" s="125">
        <f t="shared" si="15"/>
        <v>0.5</v>
      </c>
      <c r="R43" s="40">
        <v>8</v>
      </c>
      <c r="S43" s="138">
        <f t="shared" si="16"/>
        <v>0.72727272727272729</v>
      </c>
      <c r="T43" s="40">
        <v>4</v>
      </c>
      <c r="U43" s="40">
        <v>13</v>
      </c>
      <c r="V43" s="138">
        <f t="shared" si="17"/>
        <v>1</v>
      </c>
      <c r="W43" s="40">
        <v>3</v>
      </c>
      <c r="X43" s="40">
        <v>6</v>
      </c>
      <c r="Y43" s="125">
        <f t="shared" si="18"/>
        <v>0.8571428571428571</v>
      </c>
      <c r="Z43" s="41">
        <v>1</v>
      </c>
    </row>
    <row r="44" spans="1:26" s="42" customFormat="1" ht="73" customHeight="1" x14ac:dyDescent="0.2">
      <c r="A44" s="91">
        <v>42</v>
      </c>
      <c r="B44" s="36" t="s">
        <v>65</v>
      </c>
      <c r="C44" s="35" t="s">
        <v>36</v>
      </c>
      <c r="D44" s="30" t="s">
        <v>57</v>
      </c>
      <c r="E44" s="30" t="s">
        <v>57</v>
      </c>
      <c r="F44" s="30" t="s">
        <v>57</v>
      </c>
      <c r="G44" s="31" t="s">
        <v>57</v>
      </c>
      <c r="H44" s="35">
        <v>37</v>
      </c>
      <c r="I44" s="38">
        <f t="shared" si="12"/>
        <v>0.86046511627906974</v>
      </c>
      <c r="J44" s="37">
        <v>9</v>
      </c>
      <c r="K44" s="38">
        <f t="shared" si="13"/>
        <v>1</v>
      </c>
      <c r="L44" s="39">
        <v>1</v>
      </c>
      <c r="M44" s="39">
        <v>3</v>
      </c>
      <c r="N44" s="38">
        <f t="shared" si="14"/>
        <v>1</v>
      </c>
      <c r="O44" s="39">
        <v>1</v>
      </c>
      <c r="P44" s="39">
        <f t="shared" si="19"/>
        <v>12</v>
      </c>
      <c r="Q44" s="138">
        <f t="shared" si="15"/>
        <v>1</v>
      </c>
      <c r="R44" s="40">
        <v>7</v>
      </c>
      <c r="S44" s="138">
        <f t="shared" si="16"/>
        <v>0.63636363636363635</v>
      </c>
      <c r="T44" s="40">
        <v>2</v>
      </c>
      <c r="U44" s="40">
        <v>11</v>
      </c>
      <c r="V44" s="138">
        <f t="shared" si="17"/>
        <v>0.84615384615384615</v>
      </c>
      <c r="W44" s="40">
        <v>2</v>
      </c>
      <c r="X44" s="40">
        <v>7</v>
      </c>
      <c r="Y44" s="138">
        <f t="shared" si="18"/>
        <v>1</v>
      </c>
      <c r="Z44" s="41">
        <v>1</v>
      </c>
    </row>
    <row r="45" spans="1:26" s="42" customFormat="1" ht="63" customHeight="1" x14ac:dyDescent="0.2">
      <c r="A45" s="91">
        <v>43</v>
      </c>
      <c r="B45" s="36" t="s">
        <v>65</v>
      </c>
      <c r="C45" s="35" t="s">
        <v>36</v>
      </c>
      <c r="D45" s="30">
        <v>75</v>
      </c>
      <c r="E45" s="30" t="s">
        <v>71</v>
      </c>
      <c r="F45" s="30">
        <v>85</v>
      </c>
      <c r="G45" s="31">
        <v>80</v>
      </c>
      <c r="H45" s="35">
        <v>34</v>
      </c>
      <c r="I45" s="38">
        <f t="shared" si="12"/>
        <v>0.79069767441860461</v>
      </c>
      <c r="J45" s="37">
        <v>8</v>
      </c>
      <c r="K45" s="38">
        <f t="shared" si="13"/>
        <v>0.88888888888888884</v>
      </c>
      <c r="L45" s="39">
        <v>3</v>
      </c>
      <c r="M45" s="39">
        <v>2</v>
      </c>
      <c r="N45" s="38">
        <f t="shared" si="14"/>
        <v>0.66666666666666663</v>
      </c>
      <c r="O45" s="39">
        <v>3</v>
      </c>
      <c r="P45" s="39">
        <f t="shared" si="19"/>
        <v>10</v>
      </c>
      <c r="Q45" s="125">
        <f t="shared" si="15"/>
        <v>0.83333333333333337</v>
      </c>
      <c r="R45" s="40">
        <v>7</v>
      </c>
      <c r="S45" s="138">
        <f t="shared" si="16"/>
        <v>0.63636363636363635</v>
      </c>
      <c r="T45" s="40">
        <v>4</v>
      </c>
      <c r="U45" s="40">
        <v>10</v>
      </c>
      <c r="V45" s="125">
        <f t="shared" si="17"/>
        <v>0.76923076923076927</v>
      </c>
      <c r="W45" s="40">
        <v>3</v>
      </c>
      <c r="X45" s="40">
        <v>7</v>
      </c>
      <c r="Y45" s="125">
        <f t="shared" si="18"/>
        <v>1</v>
      </c>
      <c r="Z45" s="41">
        <v>1</v>
      </c>
    </row>
    <row r="46" spans="1:26" s="42" customFormat="1" ht="68" customHeight="1" thickBot="1" x14ac:dyDescent="0.25">
      <c r="A46" s="92">
        <v>44</v>
      </c>
      <c r="B46" s="89" t="s">
        <v>64</v>
      </c>
      <c r="C46" s="70" t="s">
        <v>36</v>
      </c>
      <c r="D46" s="71">
        <v>80</v>
      </c>
      <c r="E46" s="71" t="s">
        <v>71</v>
      </c>
      <c r="F46" s="71" t="s">
        <v>76</v>
      </c>
      <c r="G46" s="72" t="s">
        <v>57</v>
      </c>
      <c r="H46" s="70">
        <v>27</v>
      </c>
      <c r="I46" s="63">
        <f t="shared" si="12"/>
        <v>0.62790697674418605</v>
      </c>
      <c r="J46" s="85">
        <v>5</v>
      </c>
      <c r="K46" s="63">
        <f t="shared" si="13"/>
        <v>0.55555555555555558</v>
      </c>
      <c r="L46" s="86">
        <v>3</v>
      </c>
      <c r="M46" s="86">
        <v>3</v>
      </c>
      <c r="N46" s="63">
        <f t="shared" si="14"/>
        <v>1</v>
      </c>
      <c r="O46" s="86">
        <v>3</v>
      </c>
      <c r="P46" s="86">
        <v>8</v>
      </c>
      <c r="Q46" s="127">
        <f t="shared" si="15"/>
        <v>0.66666666666666663</v>
      </c>
      <c r="R46" s="87">
        <v>7</v>
      </c>
      <c r="S46" s="139">
        <f t="shared" si="16"/>
        <v>0.63636363636363635</v>
      </c>
      <c r="T46" s="87">
        <v>5</v>
      </c>
      <c r="U46" s="87">
        <v>7</v>
      </c>
      <c r="V46" s="139">
        <f>U46/13</f>
        <v>0.53846153846153844</v>
      </c>
      <c r="W46" s="87">
        <v>5</v>
      </c>
      <c r="X46" s="87">
        <v>5</v>
      </c>
      <c r="Y46" s="139">
        <f t="shared" si="18"/>
        <v>0.7142857142857143</v>
      </c>
      <c r="Z46" s="88">
        <v>4</v>
      </c>
    </row>
    <row r="47" spans="1:26" ht="51" x14ac:dyDescent="0.2">
      <c r="A47" s="93" t="s">
        <v>68</v>
      </c>
      <c r="B47" s="20"/>
      <c r="C47" s="112">
        <f>AVERAGE(C3:C35)</f>
        <v>87.462121212121218</v>
      </c>
      <c r="D47" s="113">
        <f>AVERAGE(D3:D35)</f>
        <v>88.939393939393938</v>
      </c>
      <c r="E47" s="113">
        <f>AVERAGE(E3:E35)</f>
        <v>86.666666666666671</v>
      </c>
      <c r="F47" s="113">
        <f>AVERAGE(F3:F35)</f>
        <v>84.393939393939391</v>
      </c>
      <c r="G47" s="114">
        <f>AVERAGE(G3:G35)</f>
        <v>89.848484848484844</v>
      </c>
      <c r="I47" s="24"/>
      <c r="K47" s="24"/>
      <c r="M47" s="26"/>
      <c r="N47" s="24"/>
      <c r="O47" s="26"/>
      <c r="P47" s="12"/>
      <c r="Q47" s="125"/>
      <c r="S47" s="129"/>
      <c r="T47" s="48"/>
      <c r="V47" s="129"/>
      <c r="Y47" s="129"/>
      <c r="Z47" s="44"/>
    </row>
    <row r="48" spans="1:26" ht="18" thickBot="1" x14ac:dyDescent="0.25">
      <c r="A48" s="95" t="s">
        <v>70</v>
      </c>
      <c r="B48" s="3"/>
      <c r="C48" s="9">
        <f>STDEV(C3:C35)</f>
        <v>5.033916689303517</v>
      </c>
      <c r="D48" s="58">
        <f>STDEV(D3:D35)</f>
        <v>7.2626587501556292</v>
      </c>
      <c r="E48" s="115">
        <f>STDEV(E3:E35)</f>
        <v>7.1443450831176039</v>
      </c>
      <c r="F48" s="58">
        <f>STDEV(F3:F35)</f>
        <v>6.343990236531905</v>
      </c>
      <c r="G48" s="116">
        <f>STDEV(G3:G35)</f>
        <v>7.0139201419445723</v>
      </c>
      <c r="I48" s="24"/>
      <c r="K48" s="24"/>
      <c r="M48" s="26"/>
      <c r="N48" s="24"/>
      <c r="O48" s="26"/>
      <c r="P48" s="12"/>
      <c r="Q48" s="125"/>
      <c r="S48" s="129"/>
      <c r="T48" s="48"/>
      <c r="V48" s="129"/>
      <c r="Y48" s="129"/>
      <c r="Z48" s="44"/>
    </row>
    <row r="49" spans="1:26" ht="51" x14ac:dyDescent="0.2">
      <c r="A49" s="93" t="s">
        <v>69</v>
      </c>
      <c r="B49" s="20"/>
      <c r="C49" s="16"/>
      <c r="D49" s="56"/>
      <c r="E49" s="56"/>
      <c r="F49" s="56"/>
      <c r="G49" s="64"/>
      <c r="H49" s="20">
        <f t="shared" ref="H49:Z49" si="20">AVERAGE(H3:H46)</f>
        <v>34.522727272727273</v>
      </c>
      <c r="I49" s="27">
        <f t="shared" si="20"/>
        <v>0.80285412262156475</v>
      </c>
      <c r="J49" s="20">
        <f t="shared" si="20"/>
        <v>7.1590909090909092</v>
      </c>
      <c r="K49" s="27">
        <f t="shared" si="20"/>
        <v>0.79545454545454564</v>
      </c>
      <c r="L49" s="96">
        <f t="shared" si="20"/>
        <v>2.5</v>
      </c>
      <c r="M49" s="97">
        <f t="shared" si="20"/>
        <v>2.5227272727272729</v>
      </c>
      <c r="N49" s="27">
        <f t="shared" si="20"/>
        <v>0.84090909090909094</v>
      </c>
      <c r="O49" s="97">
        <f t="shared" si="20"/>
        <v>2.4772727272727271</v>
      </c>
      <c r="P49" s="73">
        <f t="shared" si="20"/>
        <v>9.8863636363636367</v>
      </c>
      <c r="Q49" s="128">
        <f t="shared" si="20"/>
        <v>0.82386363636363624</v>
      </c>
      <c r="R49" s="96">
        <f t="shared" si="20"/>
        <v>8.045454545454545</v>
      </c>
      <c r="S49" s="128">
        <f t="shared" si="20"/>
        <v>0.73140495867768596</v>
      </c>
      <c r="T49" s="73">
        <f t="shared" si="20"/>
        <v>3.1818181818181817</v>
      </c>
      <c r="U49" s="98">
        <f t="shared" si="20"/>
        <v>10.545454545454545</v>
      </c>
      <c r="V49" s="128">
        <f t="shared" si="20"/>
        <v>0.81118881118881137</v>
      </c>
      <c r="W49" s="98">
        <f t="shared" si="20"/>
        <v>2.9545454545454546</v>
      </c>
      <c r="X49" s="98">
        <f t="shared" si="20"/>
        <v>6.25</v>
      </c>
      <c r="Y49" s="128">
        <f t="shared" si="20"/>
        <v>0.89285714285714279</v>
      </c>
      <c r="Z49" s="99">
        <f t="shared" si="20"/>
        <v>1.8636363636363635</v>
      </c>
    </row>
    <row r="50" spans="1:26" ht="18" thickBot="1" x14ac:dyDescent="0.25">
      <c r="A50" s="94" t="s">
        <v>70</v>
      </c>
      <c r="B50" s="6"/>
      <c r="C50" s="5"/>
      <c r="D50" s="59"/>
      <c r="E50" s="59"/>
      <c r="F50" s="59"/>
      <c r="G50" s="65"/>
      <c r="H50" s="6">
        <f>STDEV(H2:H46)</f>
        <v>5.2005752649760533</v>
      </c>
      <c r="I50" s="100">
        <f t="shared" ref="I50:Z50" si="21">STDEV(I3:I46)</f>
        <v>0.12094361081339522</v>
      </c>
      <c r="J50" s="6">
        <f t="shared" si="21"/>
        <v>1.5543364967186835</v>
      </c>
      <c r="K50" s="21">
        <f t="shared" si="21"/>
        <v>0.17270405519096396</v>
      </c>
      <c r="L50" s="101">
        <f t="shared" si="21"/>
        <v>0.95235326648573349</v>
      </c>
      <c r="M50" s="102">
        <f t="shared" si="21"/>
        <v>0.69845798141122317</v>
      </c>
      <c r="N50" s="21">
        <f t="shared" si="21"/>
        <v>0.23281932713707387</v>
      </c>
      <c r="O50" s="102">
        <f t="shared" si="21"/>
        <v>0.9273276524793459</v>
      </c>
      <c r="P50" s="103">
        <f t="shared" si="21"/>
        <v>1.8199911715976653</v>
      </c>
      <c r="Q50" s="127">
        <f t="shared" si="21"/>
        <v>0.15166593096647213</v>
      </c>
      <c r="R50" s="101">
        <f t="shared" si="21"/>
        <v>2.2303878633864671</v>
      </c>
      <c r="S50" s="127">
        <f t="shared" si="21"/>
        <v>0.20276253303513378</v>
      </c>
      <c r="T50" s="103">
        <f t="shared" si="21"/>
        <v>1.0841935653302848</v>
      </c>
      <c r="U50" s="14">
        <f t="shared" si="21"/>
        <v>2.039773647434822</v>
      </c>
      <c r="V50" s="127">
        <f t="shared" si="21"/>
        <v>0.15690566518729207</v>
      </c>
      <c r="W50" s="14">
        <f t="shared" si="21"/>
        <v>1.0105155362727614</v>
      </c>
      <c r="X50" s="14">
        <f t="shared" si="21"/>
        <v>0.89247500127845414</v>
      </c>
      <c r="Y50" s="127">
        <f t="shared" si="21"/>
        <v>0.12749642875406594</v>
      </c>
      <c r="Z50" s="104">
        <f t="shared" si="21"/>
        <v>0.904534033733291</v>
      </c>
    </row>
    <row r="51" spans="1:26" ht="79" customHeight="1" x14ac:dyDescent="0.2">
      <c r="A51" s="93" t="s">
        <v>67</v>
      </c>
      <c r="B51" s="20"/>
      <c r="C51" s="16"/>
      <c r="D51" s="56"/>
      <c r="E51" s="56"/>
      <c r="F51" s="56"/>
      <c r="G51" s="64"/>
      <c r="H51" s="105">
        <f t="shared" ref="H51:W51" si="22">AVERAGE(H3:H35)</f>
        <v>35.333333333333336</v>
      </c>
      <c r="I51" s="24">
        <f t="shared" si="22"/>
        <v>0.82170542635658927</v>
      </c>
      <c r="J51" s="20">
        <f t="shared" si="22"/>
        <v>7.4242424242424239</v>
      </c>
      <c r="K51" s="27">
        <f t="shared" si="22"/>
        <v>0.82491582491582516</v>
      </c>
      <c r="L51" s="20">
        <f t="shared" si="22"/>
        <v>2.4848484848484849</v>
      </c>
      <c r="M51" s="20">
        <f t="shared" si="22"/>
        <v>2.5757575757575757</v>
      </c>
      <c r="N51" s="27">
        <f t="shared" si="22"/>
        <v>0.85858585858585867</v>
      </c>
      <c r="O51" s="20">
        <f t="shared" si="22"/>
        <v>2.4545454545454546</v>
      </c>
      <c r="P51" s="106">
        <f t="shared" si="22"/>
        <v>10.212121212121213</v>
      </c>
      <c r="Q51" s="128">
        <f t="shared" si="22"/>
        <v>0.85101010101010088</v>
      </c>
      <c r="R51" s="20">
        <f t="shared" si="22"/>
        <v>8.2424242424242422</v>
      </c>
      <c r="S51" s="128">
        <f t="shared" si="22"/>
        <v>0.74931129476584035</v>
      </c>
      <c r="T51" s="20">
        <f t="shared" si="22"/>
        <v>3.0909090909090908</v>
      </c>
      <c r="U51" s="20">
        <f t="shared" si="22"/>
        <v>10.727272727272727</v>
      </c>
      <c r="V51" s="128">
        <f t="shared" si="22"/>
        <v>0.82517482517482543</v>
      </c>
      <c r="W51" s="20">
        <f t="shared" si="22"/>
        <v>2.9393939393939394</v>
      </c>
      <c r="X51" s="20">
        <f>AVERAGE(X3:X35)</f>
        <v>6.333333333333333</v>
      </c>
      <c r="Y51" s="128">
        <f>AVERAGE(Y3:Y35)</f>
        <v>0.90476190476190499</v>
      </c>
      <c r="Z51" s="17">
        <f>AVERAGE(Z3:Z35)</f>
        <v>1.7272727272727273</v>
      </c>
    </row>
    <row r="52" spans="1:26" ht="18" thickBot="1" x14ac:dyDescent="0.25">
      <c r="A52" s="94" t="s">
        <v>70</v>
      </c>
      <c r="B52" s="6"/>
      <c r="C52" s="5"/>
      <c r="D52" s="59"/>
      <c r="E52" s="59"/>
      <c r="F52" s="59"/>
      <c r="G52" s="65"/>
      <c r="H52" s="6">
        <f t="shared" ref="H52:W52" si="23">STDEV(H3:H35)</f>
        <v>4.5871196481743031</v>
      </c>
      <c r="I52" s="21">
        <f t="shared" si="23"/>
        <v>0.10667720112033127</v>
      </c>
      <c r="J52" s="6">
        <f t="shared" si="23"/>
        <v>1.3926212476455821</v>
      </c>
      <c r="K52" s="21">
        <f t="shared" si="23"/>
        <v>0.15473569418284144</v>
      </c>
      <c r="L52" s="6">
        <f t="shared" si="23"/>
        <v>1.0037807318213265</v>
      </c>
      <c r="M52" s="6">
        <f t="shared" si="23"/>
        <v>0.66286796527961689</v>
      </c>
      <c r="N52" s="6">
        <f t="shared" si="23"/>
        <v>0.22095598842653807</v>
      </c>
      <c r="O52" s="6">
        <f t="shared" si="23"/>
        <v>0.904534033733291</v>
      </c>
      <c r="P52" s="6">
        <f t="shared" si="23"/>
        <v>1.5157006580616386</v>
      </c>
      <c r="Q52" s="119">
        <f t="shared" si="23"/>
        <v>0.1263083881718037</v>
      </c>
      <c r="R52" s="6">
        <f t="shared" si="23"/>
        <v>2.2083690677497585</v>
      </c>
      <c r="S52" s="119">
        <f t="shared" si="23"/>
        <v>0.20076082434088716</v>
      </c>
      <c r="T52" s="6">
        <f t="shared" si="23"/>
        <v>1.0112997936948636</v>
      </c>
      <c r="U52" s="6">
        <f t="shared" si="23"/>
        <v>1.8586407545691699</v>
      </c>
      <c r="V52" s="119">
        <f t="shared" si="23"/>
        <v>0.14297236573608743</v>
      </c>
      <c r="W52" s="6">
        <f t="shared" si="23"/>
        <v>1.0588730430094635</v>
      </c>
      <c r="X52" s="6">
        <f>STDEV(X3:X35)</f>
        <v>0.73598007219398565</v>
      </c>
      <c r="Y52" s="119">
        <f>STDEV(Y3:Y35)</f>
        <v>0.10514001031342482</v>
      </c>
      <c r="Z52" s="7">
        <f>STDEV(Z3:Z35)</f>
        <v>0.76127882838382843</v>
      </c>
    </row>
    <row r="53" spans="1:26" ht="34" x14ac:dyDescent="0.2">
      <c r="A53" s="57"/>
      <c r="B53" s="3"/>
      <c r="C53" s="3"/>
      <c r="D53" s="57" t="s">
        <v>89</v>
      </c>
      <c r="E53" s="57" t="s">
        <v>91</v>
      </c>
      <c r="F53" s="57" t="s">
        <v>92</v>
      </c>
      <c r="G53" s="57" t="s">
        <v>93</v>
      </c>
      <c r="H53" s="3"/>
      <c r="I53" s="10"/>
      <c r="J53" s="3"/>
      <c r="K53" s="10"/>
      <c r="L53" s="3"/>
      <c r="M53" s="3"/>
      <c r="N53" s="3"/>
      <c r="O53" s="3"/>
      <c r="P53" s="3"/>
      <c r="Q53" s="118"/>
      <c r="R53" s="3"/>
      <c r="S53" s="118"/>
      <c r="T53" s="3"/>
      <c r="U53" s="3"/>
      <c r="V53" s="118"/>
      <c r="W53" s="3"/>
      <c r="X53" s="3"/>
      <c r="Y53" s="118"/>
      <c r="Z53" s="3"/>
    </row>
    <row r="54" spans="1:26" ht="51" x14ac:dyDescent="0.2">
      <c r="A54" s="57" t="s">
        <v>88</v>
      </c>
      <c r="B54" s="3"/>
      <c r="C54" s="3"/>
      <c r="D54" s="57">
        <f>AVERAGE(D3:D35,D38,D40,D42,D43,D45:D46)</f>
        <v>87.820512820512818</v>
      </c>
      <c r="E54" s="57">
        <f>AVERAGE(E3:E35,E40)</f>
        <v>86.32352941176471</v>
      </c>
      <c r="F54" s="57">
        <f>AVERAGE(F3:F35,F36,F38,F42,F45)</f>
        <v>84.189189189189193</v>
      </c>
      <c r="G54" s="57">
        <f>AVERAGE(G3:G35,G38:G40,G43,G45)</f>
        <v>88.815789473684205</v>
      </c>
      <c r="H54" s="3"/>
      <c r="I54" s="10"/>
      <c r="J54" s="3"/>
      <c r="K54" s="10"/>
      <c r="L54" s="3"/>
      <c r="M54" s="3"/>
      <c r="N54" s="3"/>
      <c r="O54" s="57" t="s">
        <v>87</v>
      </c>
      <c r="P54" s="57" t="s">
        <v>89</v>
      </c>
      <c r="Q54" s="125">
        <f>AVERAGE(Q3:Q35,Q38,Q40,Q42:Q43,Q45:Q46)</f>
        <v>0.83760683760683752</v>
      </c>
      <c r="R54" s="3"/>
      <c r="S54" s="118"/>
      <c r="T54" s="3"/>
      <c r="U54" s="3"/>
      <c r="V54" s="118"/>
      <c r="W54" s="3"/>
      <c r="X54" s="3"/>
      <c r="Y54" s="118"/>
      <c r="Z54" s="3"/>
    </row>
    <row r="55" spans="1:26" ht="17" x14ac:dyDescent="0.2">
      <c r="A55" s="57" t="s">
        <v>90</v>
      </c>
      <c r="B55" s="3"/>
      <c r="C55" s="3"/>
      <c r="D55" s="57">
        <f>STDEV(D3:D35,D38,D40,D42:D43,D45:D46)</f>
        <v>7.5039350900282713</v>
      </c>
      <c r="E55" s="57">
        <f>STDEV(E3:E35,E40)</f>
        <v>7.3142475668250198</v>
      </c>
      <c r="F55" s="57">
        <f>STDEV(F3:F35,F36,F38,F42,F45)</f>
        <v>6.1816836875735737</v>
      </c>
      <c r="G55" s="57">
        <f>STDEV(G3:G35,G38:G40,G43,G45)</f>
        <v>7.2999639508843126</v>
      </c>
      <c r="H55" s="3"/>
      <c r="I55" s="10"/>
      <c r="J55" s="3"/>
      <c r="K55" s="10"/>
      <c r="L55" s="3"/>
      <c r="M55" s="3"/>
      <c r="N55" s="3"/>
      <c r="O55" s="3"/>
      <c r="P55" s="57"/>
      <c r="Q55" s="130">
        <f>STDEV(Q3:Q35,Q38,Q40,Q42:Q43,Q45:Q46)</f>
        <v>0.13779370273499539</v>
      </c>
      <c r="R55" s="3"/>
      <c r="S55" s="118"/>
      <c r="T55" s="3"/>
      <c r="U55" s="3"/>
      <c r="V55" s="118"/>
      <c r="W55" s="3"/>
      <c r="X55" s="3"/>
      <c r="Y55" s="118"/>
      <c r="Z55" s="3"/>
    </row>
    <row r="56" spans="1:26" ht="34" x14ac:dyDescent="0.2">
      <c r="A56" s="57"/>
      <c r="B56" s="3"/>
      <c r="C56" s="3"/>
      <c r="D56" s="57"/>
      <c r="E56" s="57"/>
      <c r="F56" s="57"/>
      <c r="G56" s="57"/>
      <c r="H56" s="3"/>
      <c r="I56" s="10"/>
      <c r="J56" s="3"/>
      <c r="K56" s="10"/>
      <c r="L56" s="3"/>
      <c r="M56" s="3"/>
      <c r="N56" s="3"/>
      <c r="O56" s="3"/>
      <c r="P56" s="57" t="s">
        <v>91</v>
      </c>
      <c r="Q56" s="118"/>
      <c r="R56" s="3"/>
      <c r="S56" s="125">
        <f>AVERAGE(S3:S35,S40)</f>
        <v>0.75668449197860976</v>
      </c>
      <c r="T56" s="3"/>
      <c r="U56" s="3"/>
      <c r="W56" s="3"/>
      <c r="X56" s="3"/>
      <c r="Y56" s="118"/>
      <c r="Z56" s="3"/>
    </row>
    <row r="57" spans="1:26" x14ac:dyDescent="0.2">
      <c r="A57" s="57"/>
      <c r="B57" s="3"/>
      <c r="C57" s="3"/>
      <c r="D57" s="57"/>
      <c r="E57" s="57"/>
      <c r="F57" s="57"/>
      <c r="G57" s="57"/>
      <c r="H57" s="3"/>
      <c r="I57" s="10"/>
      <c r="J57" s="3"/>
      <c r="K57" s="10"/>
      <c r="L57" s="3"/>
      <c r="M57" s="3"/>
      <c r="N57" s="3"/>
      <c r="O57" s="3"/>
      <c r="P57" s="57"/>
      <c r="Q57" s="118"/>
      <c r="R57" s="3"/>
      <c r="S57" s="130">
        <f>STDEV(S3:S35,S40)</f>
        <v>0.20231639821421604</v>
      </c>
      <c r="T57" s="3"/>
      <c r="U57" s="3"/>
      <c r="W57" s="3"/>
      <c r="X57" s="3"/>
      <c r="Y57" s="118"/>
      <c r="Z57" s="3"/>
    </row>
    <row r="58" spans="1:26" ht="17" x14ac:dyDescent="0.2">
      <c r="A58" s="57"/>
      <c r="B58" s="3"/>
      <c r="C58" s="3"/>
      <c r="D58" s="57"/>
      <c r="E58" s="57"/>
      <c r="F58" s="57"/>
      <c r="G58" s="57"/>
      <c r="H58" s="3"/>
      <c r="I58" s="10"/>
      <c r="J58" s="3"/>
      <c r="K58" s="10"/>
      <c r="L58" s="3"/>
      <c r="M58" s="3"/>
      <c r="N58" s="3"/>
      <c r="O58" s="3"/>
      <c r="P58" s="57" t="s">
        <v>92</v>
      </c>
      <c r="Q58" s="118"/>
      <c r="R58" s="3"/>
      <c r="S58" s="118"/>
      <c r="T58" s="3"/>
      <c r="U58" s="3"/>
      <c r="V58" s="125">
        <f>AVERAGE(V3:V35,V36,V38,V42,V45)</f>
        <v>0.81912681912681951</v>
      </c>
      <c r="W58" s="3"/>
      <c r="X58" s="3"/>
      <c r="Y58" s="118"/>
      <c r="Z58" s="3"/>
    </row>
    <row r="59" spans="1:26" x14ac:dyDescent="0.2">
      <c r="A59" s="57"/>
      <c r="B59" s="3"/>
      <c r="C59" s="3"/>
      <c r="D59" s="57"/>
      <c r="E59" s="57"/>
      <c r="F59" s="57"/>
      <c r="G59" s="57"/>
      <c r="H59" s="3"/>
      <c r="I59" s="10"/>
      <c r="J59" s="3"/>
      <c r="K59" s="10"/>
      <c r="L59" s="3"/>
      <c r="M59" s="3"/>
      <c r="N59" s="3"/>
      <c r="O59" s="3"/>
      <c r="P59" s="57"/>
      <c r="Q59" s="118"/>
      <c r="R59" s="3"/>
      <c r="S59" s="118"/>
      <c r="T59" s="3"/>
      <c r="U59" s="3"/>
      <c r="V59" s="130">
        <f>STDEV(V3:V35,V36,V38,V42,V45)</f>
        <v>0.14641925543341122</v>
      </c>
      <c r="W59" s="3"/>
      <c r="X59" s="3"/>
      <c r="Y59" s="118"/>
      <c r="Z59" s="3"/>
    </row>
    <row r="60" spans="1:26" ht="34" x14ac:dyDescent="0.2">
      <c r="A60" s="57"/>
      <c r="B60" s="3"/>
      <c r="C60" s="3"/>
      <c r="D60" s="57"/>
      <c r="E60" s="57"/>
      <c r="F60" s="57"/>
      <c r="G60" s="57"/>
      <c r="H60" s="3"/>
      <c r="I60" s="10"/>
      <c r="J60" s="3"/>
      <c r="K60" s="10"/>
      <c r="L60" s="3"/>
      <c r="M60" s="3"/>
      <c r="N60" s="3"/>
      <c r="O60" s="3"/>
      <c r="P60" s="58" t="s">
        <v>93</v>
      </c>
      <c r="Q60" s="118"/>
      <c r="R60" s="3"/>
      <c r="S60" s="118"/>
      <c r="T60" s="3"/>
      <c r="U60" s="3"/>
      <c r="V60" s="118"/>
      <c r="W60" s="3"/>
      <c r="X60" s="3"/>
      <c r="Y60" s="125">
        <f>AVERAGE(Y3:Y35,Y38:Y40,Y43,Y45)</f>
        <v>0.90977443609022568</v>
      </c>
      <c r="Z60" s="3"/>
    </row>
    <row r="61" spans="1:26" ht="17" customHeight="1" x14ac:dyDescent="0.2">
      <c r="A61" s="57"/>
      <c r="B61" s="3"/>
      <c r="C61" s="3"/>
      <c r="D61" s="57"/>
      <c r="E61" s="57"/>
      <c r="F61" s="57"/>
      <c r="G61" s="57"/>
      <c r="H61" s="3"/>
      <c r="I61" s="10"/>
      <c r="J61" s="3"/>
      <c r="K61" s="10"/>
      <c r="L61" s="3"/>
      <c r="M61" s="3"/>
      <c r="N61" s="3"/>
      <c r="O61" s="3"/>
      <c r="P61" s="3"/>
      <c r="Q61" s="118"/>
      <c r="R61" s="3"/>
      <c r="S61" s="118"/>
      <c r="T61" s="3"/>
      <c r="U61" s="3"/>
      <c r="V61" s="118"/>
      <c r="W61" s="3"/>
      <c r="X61" s="3"/>
      <c r="Y61" s="130">
        <f>STDEV(Y3:Y35,Y38:Y40,Y43,Y45)</f>
        <v>0.1019449719705211</v>
      </c>
      <c r="Z61" s="3"/>
    </row>
    <row r="62" spans="1:26" ht="17" customHeight="1" thickBot="1" x14ac:dyDescent="0.25">
      <c r="A62" s="57"/>
      <c r="B62" s="3"/>
      <c r="C62" s="3"/>
      <c r="D62" s="57"/>
      <c r="E62" s="57"/>
      <c r="F62" s="57"/>
      <c r="G62" s="57"/>
      <c r="H62" s="3"/>
      <c r="I62" s="10"/>
      <c r="J62" s="3"/>
      <c r="K62" s="10"/>
      <c r="L62" s="3"/>
      <c r="M62" s="3"/>
      <c r="N62" s="3"/>
      <c r="O62" s="3"/>
      <c r="P62" s="3"/>
      <c r="Q62" s="118"/>
      <c r="R62" s="3"/>
      <c r="S62" s="118"/>
      <c r="T62" s="3"/>
      <c r="U62" s="3"/>
      <c r="V62" s="118"/>
      <c r="W62" s="3"/>
      <c r="X62" s="3"/>
      <c r="Y62" s="130"/>
      <c r="Z62" s="3"/>
    </row>
    <row r="63" spans="1:26" ht="52" customHeight="1" thickBot="1" x14ac:dyDescent="0.25">
      <c r="A63" s="135" t="s">
        <v>97</v>
      </c>
      <c r="B63" s="3"/>
      <c r="C63" s="3"/>
      <c r="D63" s="57"/>
      <c r="E63" s="57"/>
      <c r="F63" s="57"/>
      <c r="G63" s="57"/>
      <c r="H63" s="3"/>
      <c r="I63" s="10">
        <f>AVERAGE(I36:I46)</f>
        <v>0.74630021141649039</v>
      </c>
      <c r="J63" s="10"/>
      <c r="K63" s="10">
        <f t="shared" ref="K63:Y63" si="24">AVERAGE(K36:K46)</f>
        <v>0.70707070707070696</v>
      </c>
      <c r="L63" s="10"/>
      <c r="M63" s="10"/>
      <c r="N63" s="10">
        <f t="shared" si="24"/>
        <v>0.78787878787878785</v>
      </c>
      <c r="O63" s="10"/>
      <c r="P63" s="10"/>
      <c r="Q63" s="10">
        <f>AVERAGE(Q36,Q37,Q39,Q41,Q44)</f>
        <v>0.71666666666666667</v>
      </c>
      <c r="R63" s="10"/>
      <c r="S63" s="10">
        <f>AVERAGE(S36:S39,S41:S46)</f>
        <v>0.64545454545454561</v>
      </c>
      <c r="T63" s="10"/>
      <c r="U63" s="10"/>
      <c r="V63" s="10">
        <f>AVERAGE(V37,V39,V40,V41,V43,V44,V46)</f>
        <v>0.76923076923076916</v>
      </c>
      <c r="W63" s="10"/>
      <c r="X63" s="10"/>
      <c r="Y63" s="10">
        <f>AVERAGE(Y36,Y37,Y41,Y42,Y44,Y46)</f>
        <v>0.7857142857142857</v>
      </c>
      <c r="Z63" s="10"/>
    </row>
    <row r="64" spans="1:26" ht="17" customHeight="1" thickBot="1" x14ac:dyDescent="0.25">
      <c r="A64" s="134" t="s">
        <v>90</v>
      </c>
      <c r="B64" s="3"/>
      <c r="C64" s="3"/>
      <c r="D64" s="57"/>
      <c r="E64" s="57"/>
      <c r="F64" s="57"/>
      <c r="G64" s="57"/>
      <c r="H64" s="3"/>
      <c r="I64" s="10">
        <f>STDEV(I36:I46)</f>
        <v>0.14761655905687915</v>
      </c>
      <c r="J64" s="10"/>
      <c r="K64" s="10">
        <f t="shared" ref="K64:Y64" si="25">STDEV(K36:K46)</f>
        <v>0.20044843105623689</v>
      </c>
      <c r="L64" s="10"/>
      <c r="M64" s="10"/>
      <c r="N64" s="10">
        <f t="shared" si="25"/>
        <v>0.26967994498529702</v>
      </c>
      <c r="O64" s="10"/>
      <c r="P64" s="10"/>
      <c r="Q64" s="10">
        <f>STDEV(Q36,Q37,Q39,Q41,Q44)</f>
        <v>0.22515426810177169</v>
      </c>
      <c r="R64" s="10"/>
      <c r="S64" s="10">
        <f>STDEV(S36:S39,S41:S46)</f>
        <v>0.18899958944863826</v>
      </c>
      <c r="T64" s="10"/>
      <c r="U64" s="10"/>
      <c r="V64" s="10">
        <f>STDEV(V37,V39,V40,V41,V43,V44,V46)</f>
        <v>0.21299035545943784</v>
      </c>
      <c r="W64" s="10"/>
      <c r="X64" s="10"/>
      <c r="Y64" s="10">
        <f>STDEV(Y36,Y37,Y41,Y42,Y44,Y46)</f>
        <v>0.21665358411575836</v>
      </c>
      <c r="Z64" s="10"/>
    </row>
    <row r="65" spans="1:26" ht="17" customHeight="1" x14ac:dyDescent="0.2">
      <c r="A65" s="57"/>
      <c r="B65" s="3"/>
      <c r="C65" s="3"/>
      <c r="D65" s="57"/>
      <c r="E65" s="57"/>
      <c r="F65" s="57"/>
      <c r="G65" s="57"/>
      <c r="H65" s="3"/>
      <c r="I65" s="10"/>
      <c r="J65" s="3"/>
      <c r="K65" s="10"/>
      <c r="L65" s="3"/>
      <c r="M65" s="3"/>
      <c r="N65" s="3"/>
      <c r="O65" s="3"/>
      <c r="P65" s="3"/>
      <c r="Q65" s="118" t="s">
        <v>95</v>
      </c>
      <c r="R65" s="3"/>
      <c r="S65" s="118" t="s">
        <v>96</v>
      </c>
      <c r="T65" s="3"/>
      <c r="U65" s="3"/>
      <c r="V65" s="118" t="s">
        <v>98</v>
      </c>
      <c r="W65" s="3"/>
      <c r="X65" s="3"/>
      <c r="Y65" s="130" t="s">
        <v>99</v>
      </c>
      <c r="Z65" s="3"/>
    </row>
    <row r="66" spans="1:26" ht="17" customHeight="1" x14ac:dyDescent="0.2">
      <c r="A66" s="57"/>
      <c r="B66" s="3"/>
      <c r="C66" s="3"/>
      <c r="D66" s="57"/>
      <c r="E66" s="57"/>
      <c r="F66" s="57"/>
      <c r="G66" s="57"/>
      <c r="H66" s="3"/>
      <c r="I66" s="10"/>
      <c r="J66" s="3"/>
      <c r="K66" s="10"/>
      <c r="L66" s="3"/>
      <c r="M66" s="3"/>
      <c r="N66" s="3"/>
      <c r="O66" s="3"/>
      <c r="P66" s="3"/>
      <c r="Q66" s="118"/>
      <c r="R66" s="3"/>
      <c r="S66" s="118"/>
      <c r="T66" s="3"/>
      <c r="U66" s="3"/>
      <c r="V66" s="118"/>
      <c r="W66" s="3"/>
      <c r="X66" s="3"/>
      <c r="Y66" s="130"/>
      <c r="Z66" s="3"/>
    </row>
    <row r="67" spans="1:26" ht="17" customHeight="1" x14ac:dyDescent="0.2">
      <c r="A67" s="57"/>
      <c r="B67" s="3"/>
      <c r="C67" s="3"/>
      <c r="D67" s="57"/>
      <c r="E67" s="57"/>
      <c r="F67" s="57"/>
      <c r="G67" s="57"/>
      <c r="H67" s="3"/>
      <c r="I67" s="10"/>
      <c r="J67" s="3"/>
      <c r="K67" s="10"/>
      <c r="L67" s="3"/>
      <c r="M67" s="3"/>
      <c r="N67" s="3"/>
      <c r="O67" s="3"/>
      <c r="P67" s="3"/>
      <c r="Q67" s="118"/>
      <c r="R67" s="3"/>
      <c r="S67" s="118"/>
      <c r="T67" s="3"/>
      <c r="U67" s="3"/>
      <c r="V67" s="118"/>
      <c r="W67" s="3"/>
      <c r="X67" s="3"/>
      <c r="Y67" s="130"/>
      <c r="Z67" s="3"/>
    </row>
    <row r="68" spans="1:26" x14ac:dyDescent="0.2">
      <c r="A68" s="1"/>
      <c r="I68" s="24"/>
    </row>
    <row r="69" spans="1:26" s="109" customFormat="1" x14ac:dyDescent="0.2">
      <c r="A69" s="111" t="s">
        <v>79</v>
      </c>
      <c r="I69" s="110"/>
      <c r="Q69" s="121"/>
      <c r="S69" s="121"/>
      <c r="V69" s="121"/>
      <c r="Y69" s="121"/>
    </row>
    <row r="70" spans="1:26" x14ac:dyDescent="0.2">
      <c r="A70" s="9" t="s">
        <v>77</v>
      </c>
      <c r="B70" s="107">
        <v>0.54545454545454541</v>
      </c>
      <c r="C70" s="3"/>
      <c r="D70" s="57"/>
      <c r="E70" s="57"/>
      <c r="F70" s="57"/>
      <c r="G70" s="57"/>
      <c r="H70" s="3"/>
      <c r="I70" s="10"/>
      <c r="J70" s="3"/>
      <c r="K70" s="10"/>
      <c r="L70" s="13"/>
      <c r="M70" s="13"/>
      <c r="N70" s="10"/>
      <c r="O70" s="13"/>
      <c r="P70" s="13"/>
      <c r="Q70" s="125"/>
      <c r="R70" s="22"/>
      <c r="S70" s="125"/>
      <c r="T70" s="22"/>
      <c r="U70" s="22"/>
      <c r="V70" s="125"/>
      <c r="W70" s="22"/>
      <c r="X70" s="22"/>
      <c r="Y70" s="125"/>
      <c r="Z70" s="22"/>
    </row>
    <row r="71" spans="1:26" x14ac:dyDescent="0.2">
      <c r="A71" s="9" t="s">
        <v>78</v>
      </c>
      <c r="B71" s="108">
        <v>0.45500000000000002</v>
      </c>
    </row>
    <row r="73" spans="1:26" x14ac:dyDescent="0.2">
      <c r="A73" s="8" t="s">
        <v>80</v>
      </c>
    </row>
    <row r="74" spans="1:26" x14ac:dyDescent="0.2">
      <c r="A74" s="9" t="s">
        <v>82</v>
      </c>
      <c r="B74" s="107">
        <v>0.47699999999999998</v>
      </c>
    </row>
    <row r="75" spans="1:26" x14ac:dyDescent="0.2">
      <c r="A75" s="9" t="s">
        <v>81</v>
      </c>
      <c r="B75" s="108">
        <v>0.52300000000000002</v>
      </c>
    </row>
    <row r="76" spans="1:26" x14ac:dyDescent="0.2">
      <c r="A76" s="9"/>
      <c r="B76" s="108"/>
    </row>
    <row r="77" spans="1:26" x14ac:dyDescent="0.2">
      <c r="A77" s="9" t="s">
        <v>83</v>
      </c>
      <c r="B77" s="108"/>
      <c r="C77">
        <v>83.75</v>
      </c>
    </row>
    <row r="78" spans="1:26" x14ac:dyDescent="0.2">
      <c r="A78" s="9" t="s">
        <v>84</v>
      </c>
      <c r="B78" s="108"/>
      <c r="C78">
        <v>87.5</v>
      </c>
    </row>
    <row r="79" spans="1:26" x14ac:dyDescent="0.2">
      <c r="A79" s="9"/>
      <c r="B79" s="108"/>
    </row>
    <row r="80" spans="1:26" x14ac:dyDescent="0.2">
      <c r="A80" s="9"/>
      <c r="B80" s="108"/>
    </row>
    <row r="81" spans="1:25" s="46" customFormat="1" ht="21" x14ac:dyDescent="0.25">
      <c r="A81" s="49"/>
      <c r="D81" s="60"/>
      <c r="E81" s="60"/>
      <c r="F81" s="60"/>
      <c r="G81" s="60"/>
      <c r="Q81" s="122"/>
      <c r="S81" s="122"/>
      <c r="V81" s="122"/>
      <c r="Y81" s="122"/>
    </row>
    <row r="82" spans="1:25" s="52" customFormat="1" ht="21" x14ac:dyDescent="0.25">
      <c r="A82" s="51"/>
      <c r="D82" s="61"/>
      <c r="E82" s="61"/>
      <c r="F82" s="61"/>
      <c r="G82" s="61"/>
      <c r="Q82" s="122"/>
      <c r="S82" s="122"/>
      <c r="V82" s="122"/>
      <c r="Y82" s="122"/>
    </row>
    <row r="83" spans="1:25" s="46" customFormat="1" ht="21" x14ac:dyDescent="0.25">
      <c r="A83" s="45"/>
      <c r="D83" s="60"/>
      <c r="E83" s="60"/>
      <c r="F83" s="60"/>
      <c r="G83" s="60"/>
      <c r="Q83" s="122"/>
      <c r="S83" s="122"/>
      <c r="V83" s="122"/>
      <c r="Y83" s="122"/>
    </row>
    <row r="84" spans="1:25" ht="17" x14ac:dyDescent="0.2">
      <c r="A84" s="45"/>
    </row>
    <row r="85" spans="1:25" ht="17" x14ac:dyDescent="0.2">
      <c r="A85" s="45"/>
    </row>
    <row r="86" spans="1:25" ht="17" x14ac:dyDescent="0.2">
      <c r="A86" s="45"/>
    </row>
    <row r="87" spans="1:25" s="47" customFormat="1" ht="19" x14ac:dyDescent="0.25">
      <c r="A87" s="50"/>
      <c r="D87" s="62"/>
      <c r="E87" s="62"/>
      <c r="F87" s="62"/>
      <c r="G87" s="62"/>
      <c r="Q87" s="123"/>
      <c r="S87" s="123"/>
      <c r="V87" s="123"/>
      <c r="Y87" s="123"/>
    </row>
    <row r="88" spans="1:25" s="47" customFormat="1" ht="19" x14ac:dyDescent="0.25">
      <c r="A88" s="50"/>
      <c r="D88" s="62"/>
      <c r="E88" s="62"/>
      <c r="F88" s="62"/>
      <c r="G88" s="62"/>
      <c r="Q88" s="123"/>
      <c r="S88" s="123"/>
      <c r="V88" s="123"/>
      <c r="Y88" s="123"/>
    </row>
    <row r="89" spans="1:25" ht="17" x14ac:dyDescent="0.2">
      <c r="A89" s="45"/>
    </row>
    <row r="114" spans="3:15" x14ac:dyDescent="0.2">
      <c r="C114" t="s">
        <v>37</v>
      </c>
    </row>
    <row r="115" spans="3:15" x14ac:dyDescent="0.2">
      <c r="C115" t="s">
        <v>66</v>
      </c>
      <c r="O115" s="8" t="s">
        <v>22</v>
      </c>
    </row>
    <row r="116" spans="3:15" x14ac:dyDescent="0.2">
      <c r="C116" t="s">
        <v>38</v>
      </c>
      <c r="O116" t="s">
        <v>23</v>
      </c>
    </row>
    <row r="117" spans="3:15" x14ac:dyDescent="0.2">
      <c r="C117" t="s">
        <v>39</v>
      </c>
      <c r="O117" t="s">
        <v>24</v>
      </c>
    </row>
    <row r="118" spans="3:15" x14ac:dyDescent="0.2">
      <c r="C118" t="s">
        <v>40</v>
      </c>
      <c r="O118" t="s">
        <v>25</v>
      </c>
    </row>
    <row r="119" spans="3:15" x14ac:dyDescent="0.2">
      <c r="O119" t="s">
        <v>26</v>
      </c>
    </row>
    <row r="120" spans="3:15" x14ac:dyDescent="0.2">
      <c r="C120" t="s">
        <v>41</v>
      </c>
      <c r="O120" t="s">
        <v>27</v>
      </c>
    </row>
    <row r="121" spans="3:15" x14ac:dyDescent="0.2">
      <c r="C121" t="s">
        <v>42</v>
      </c>
    </row>
    <row r="122" spans="3:15" x14ac:dyDescent="0.2">
      <c r="C122" t="s">
        <v>43</v>
      </c>
    </row>
    <row r="123" spans="3:15" x14ac:dyDescent="0.2">
      <c r="C123" t="s">
        <v>44</v>
      </c>
    </row>
    <row r="124" spans="3:15" x14ac:dyDescent="0.2">
      <c r="C124" t="s">
        <v>45</v>
      </c>
    </row>
    <row r="125" spans="3:15" x14ac:dyDescent="0.2">
      <c r="C125" t="s">
        <v>46</v>
      </c>
    </row>
    <row r="126" spans="3:15" x14ac:dyDescent="0.2">
      <c r="C126" t="s">
        <v>47</v>
      </c>
    </row>
    <row r="127" spans="3:15" x14ac:dyDescent="0.2">
      <c r="C127" t="s">
        <v>48</v>
      </c>
    </row>
    <row r="129" spans="3:3" x14ac:dyDescent="0.2">
      <c r="C129" t="s">
        <v>49</v>
      </c>
    </row>
    <row r="130" spans="3:3" x14ac:dyDescent="0.2">
      <c r="C130" t="s">
        <v>50</v>
      </c>
    </row>
    <row r="132" spans="3:3" x14ac:dyDescent="0.2">
      <c r="C132" t="s">
        <v>51</v>
      </c>
    </row>
    <row r="134" spans="3:3" x14ac:dyDescent="0.2">
      <c r="C134" t="s">
        <v>52</v>
      </c>
    </row>
    <row r="135" spans="3:3" x14ac:dyDescent="0.2">
      <c r="C135" t="s">
        <v>53</v>
      </c>
    </row>
    <row r="136" spans="3:3" x14ac:dyDescent="0.2">
      <c r="C136" t="s">
        <v>54</v>
      </c>
    </row>
    <row r="137" spans="3:3" x14ac:dyDescent="0.2">
      <c r="C137" t="s">
        <v>55</v>
      </c>
    </row>
    <row r="138" spans="3:3" x14ac:dyDescent="0.2">
      <c r="C138" t="s">
        <v>56</v>
      </c>
    </row>
  </sheetData>
  <mergeCells count="2">
    <mergeCell ref="C1:G1"/>
    <mergeCell ref="H1:Z1"/>
  </mergeCells>
  <phoneticPr fontId="14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H27" sqref="H27"/>
    </sheetView>
  </sheetViews>
  <sheetFormatPr baseColWidth="10" defaultColWidth="11.1640625" defaultRowHeight="16" x14ac:dyDescent="0.2"/>
  <cols>
    <col min="2" max="2" width="28.5" customWidth="1"/>
    <col min="3" max="4" width="32.6640625" customWidth="1"/>
  </cols>
  <sheetData>
    <row r="1" spans="1:9" s="1" customFormat="1" ht="163" customHeight="1" x14ac:dyDescent="0.2">
      <c r="A1" s="1" t="s">
        <v>28</v>
      </c>
      <c r="B1" s="1" t="s">
        <v>30</v>
      </c>
      <c r="C1" s="1" t="s">
        <v>29</v>
      </c>
      <c r="D1" s="1" t="s">
        <v>31</v>
      </c>
    </row>
    <row r="2" spans="1:9" x14ac:dyDescent="0.2">
      <c r="A2">
        <v>1</v>
      </c>
      <c r="B2">
        <v>1</v>
      </c>
      <c r="C2">
        <v>1</v>
      </c>
      <c r="D2">
        <v>8</v>
      </c>
      <c r="G2" t="s">
        <v>85</v>
      </c>
      <c r="H2">
        <v>1</v>
      </c>
      <c r="I2">
        <v>19</v>
      </c>
    </row>
    <row r="3" spans="1:9" x14ac:dyDescent="0.2">
      <c r="A3">
        <v>2</v>
      </c>
      <c r="B3">
        <v>1</v>
      </c>
      <c r="C3">
        <v>2</v>
      </c>
      <c r="D3">
        <v>7</v>
      </c>
      <c r="H3">
        <v>2</v>
      </c>
      <c r="I3">
        <v>18</v>
      </c>
    </row>
    <row r="4" spans="1:9" x14ac:dyDescent="0.2">
      <c r="A4">
        <v>3</v>
      </c>
      <c r="B4">
        <v>1</v>
      </c>
      <c r="C4">
        <v>2</v>
      </c>
      <c r="D4">
        <v>7</v>
      </c>
      <c r="H4">
        <v>3</v>
      </c>
      <c r="I4">
        <v>3</v>
      </c>
    </row>
    <row r="5" spans="1:9" x14ac:dyDescent="0.2">
      <c r="A5">
        <v>4</v>
      </c>
      <c r="B5" s="42">
        <v>2</v>
      </c>
      <c r="C5">
        <v>2</v>
      </c>
      <c r="D5">
        <v>6</v>
      </c>
      <c r="H5">
        <v>4</v>
      </c>
      <c r="I5">
        <v>4</v>
      </c>
    </row>
    <row r="6" spans="1:9" x14ac:dyDescent="0.2">
      <c r="A6">
        <v>5</v>
      </c>
      <c r="B6">
        <v>1</v>
      </c>
      <c r="C6">
        <v>1</v>
      </c>
      <c r="D6">
        <v>6</v>
      </c>
      <c r="H6">
        <v>5</v>
      </c>
      <c r="I6">
        <v>0</v>
      </c>
    </row>
    <row r="7" spans="1:9" x14ac:dyDescent="0.2">
      <c r="A7">
        <v>6</v>
      </c>
      <c r="B7">
        <v>1</v>
      </c>
      <c r="C7">
        <v>2</v>
      </c>
      <c r="D7">
        <v>5</v>
      </c>
    </row>
    <row r="8" spans="1:9" x14ac:dyDescent="0.2">
      <c r="A8">
        <v>7</v>
      </c>
      <c r="B8">
        <v>1</v>
      </c>
      <c r="C8">
        <v>1</v>
      </c>
      <c r="D8">
        <v>7</v>
      </c>
      <c r="G8" t="s">
        <v>86</v>
      </c>
      <c r="H8">
        <v>1</v>
      </c>
      <c r="I8">
        <v>0</v>
      </c>
    </row>
    <row r="9" spans="1:9" x14ac:dyDescent="0.2">
      <c r="A9">
        <v>8</v>
      </c>
      <c r="B9" s="42">
        <v>2</v>
      </c>
      <c r="C9">
        <v>1</v>
      </c>
      <c r="D9">
        <v>5</v>
      </c>
      <c r="H9">
        <v>2</v>
      </c>
      <c r="I9">
        <v>0</v>
      </c>
    </row>
    <row r="10" spans="1:9" x14ac:dyDescent="0.2">
      <c r="A10">
        <v>9</v>
      </c>
      <c r="B10">
        <v>1</v>
      </c>
      <c r="C10">
        <v>2</v>
      </c>
      <c r="D10">
        <v>5</v>
      </c>
      <c r="H10">
        <v>3</v>
      </c>
      <c r="I10">
        <v>1</v>
      </c>
    </row>
    <row r="11" spans="1:9" x14ac:dyDescent="0.2">
      <c r="A11">
        <v>10</v>
      </c>
      <c r="B11">
        <v>1</v>
      </c>
      <c r="C11">
        <v>2</v>
      </c>
      <c r="D11">
        <v>7</v>
      </c>
      <c r="H11">
        <v>4</v>
      </c>
      <c r="I11">
        <v>2</v>
      </c>
    </row>
    <row r="12" spans="1:9" x14ac:dyDescent="0.2">
      <c r="A12">
        <v>11</v>
      </c>
      <c r="B12">
        <v>1</v>
      </c>
      <c r="C12">
        <v>2</v>
      </c>
      <c r="D12">
        <v>5</v>
      </c>
      <c r="H12">
        <v>5</v>
      </c>
      <c r="I12">
        <v>10</v>
      </c>
    </row>
    <row r="13" spans="1:9" x14ac:dyDescent="0.2">
      <c r="A13">
        <v>12</v>
      </c>
      <c r="B13">
        <v>1</v>
      </c>
      <c r="C13">
        <v>1</v>
      </c>
      <c r="D13">
        <v>7</v>
      </c>
      <c r="H13">
        <v>6</v>
      </c>
      <c r="I13">
        <v>8</v>
      </c>
    </row>
    <row r="14" spans="1:9" x14ac:dyDescent="0.2">
      <c r="A14">
        <v>13</v>
      </c>
      <c r="B14" s="42">
        <v>2</v>
      </c>
      <c r="C14">
        <v>4</v>
      </c>
      <c r="D14">
        <v>5</v>
      </c>
      <c r="H14">
        <v>7</v>
      </c>
      <c r="I14">
        <v>14</v>
      </c>
    </row>
    <row r="15" spans="1:9" x14ac:dyDescent="0.2">
      <c r="A15">
        <v>14</v>
      </c>
      <c r="B15">
        <v>1</v>
      </c>
      <c r="C15">
        <v>1</v>
      </c>
      <c r="D15">
        <v>9</v>
      </c>
      <c r="H15">
        <v>8</v>
      </c>
      <c r="I15">
        <v>6</v>
      </c>
    </row>
    <row r="16" spans="1:9" x14ac:dyDescent="0.2">
      <c r="A16">
        <v>15</v>
      </c>
      <c r="B16">
        <v>1</v>
      </c>
      <c r="C16">
        <v>2</v>
      </c>
      <c r="D16">
        <v>7</v>
      </c>
      <c r="H16">
        <v>9</v>
      </c>
      <c r="I16">
        <v>3</v>
      </c>
    </row>
    <row r="17" spans="1:9" x14ac:dyDescent="0.2">
      <c r="A17">
        <v>16</v>
      </c>
      <c r="B17">
        <v>1</v>
      </c>
      <c r="C17">
        <v>3</v>
      </c>
      <c r="D17">
        <v>6</v>
      </c>
      <c r="H17">
        <v>10</v>
      </c>
      <c r="I17">
        <v>0</v>
      </c>
    </row>
    <row r="18" spans="1:9" x14ac:dyDescent="0.2">
      <c r="A18">
        <v>17</v>
      </c>
      <c r="B18">
        <v>1</v>
      </c>
      <c r="C18">
        <v>3</v>
      </c>
      <c r="D18">
        <v>7</v>
      </c>
    </row>
    <row r="19" spans="1:9" x14ac:dyDescent="0.2">
      <c r="A19">
        <v>18</v>
      </c>
      <c r="B19">
        <v>1</v>
      </c>
      <c r="C19">
        <v>2</v>
      </c>
      <c r="D19">
        <v>8</v>
      </c>
    </row>
    <row r="20" spans="1:9" x14ac:dyDescent="0.2">
      <c r="A20">
        <v>19</v>
      </c>
      <c r="B20">
        <v>1</v>
      </c>
      <c r="C20">
        <v>2</v>
      </c>
      <c r="D20">
        <v>5</v>
      </c>
    </row>
    <row r="21" spans="1:9" x14ac:dyDescent="0.2">
      <c r="A21">
        <v>20</v>
      </c>
      <c r="B21">
        <v>1</v>
      </c>
      <c r="C21">
        <v>1</v>
      </c>
      <c r="D21">
        <v>7</v>
      </c>
    </row>
    <row r="22" spans="1:9" x14ac:dyDescent="0.2">
      <c r="A22">
        <v>21</v>
      </c>
      <c r="B22">
        <v>1</v>
      </c>
      <c r="C22">
        <v>1</v>
      </c>
      <c r="D22">
        <v>8</v>
      </c>
    </row>
    <row r="23" spans="1:9" x14ac:dyDescent="0.2">
      <c r="A23">
        <v>22</v>
      </c>
      <c r="B23">
        <v>1</v>
      </c>
      <c r="C23">
        <v>1</v>
      </c>
      <c r="D23">
        <v>8</v>
      </c>
    </row>
    <row r="24" spans="1:9" x14ac:dyDescent="0.2">
      <c r="A24">
        <v>23</v>
      </c>
      <c r="B24">
        <v>1</v>
      </c>
      <c r="C24">
        <v>2</v>
      </c>
      <c r="D24">
        <v>7</v>
      </c>
    </row>
    <row r="25" spans="1:9" x14ac:dyDescent="0.2">
      <c r="A25">
        <v>24</v>
      </c>
      <c r="B25">
        <v>1</v>
      </c>
      <c r="C25">
        <v>1</v>
      </c>
      <c r="D25">
        <v>8</v>
      </c>
    </row>
    <row r="26" spans="1:9" x14ac:dyDescent="0.2">
      <c r="A26">
        <v>25</v>
      </c>
      <c r="B26">
        <v>1</v>
      </c>
      <c r="C26">
        <v>1</v>
      </c>
      <c r="D26">
        <v>9</v>
      </c>
    </row>
    <row r="27" spans="1:9" x14ac:dyDescent="0.2">
      <c r="A27">
        <v>26</v>
      </c>
      <c r="B27">
        <v>1</v>
      </c>
      <c r="C27">
        <v>4</v>
      </c>
      <c r="D27">
        <v>5</v>
      </c>
    </row>
    <row r="28" spans="1:9" x14ac:dyDescent="0.2">
      <c r="A28">
        <v>27</v>
      </c>
      <c r="B28" s="42">
        <v>2</v>
      </c>
      <c r="C28">
        <v>4</v>
      </c>
      <c r="D28">
        <v>4</v>
      </c>
    </row>
    <row r="29" spans="1:9" x14ac:dyDescent="0.2">
      <c r="A29">
        <v>28</v>
      </c>
      <c r="B29">
        <v>1</v>
      </c>
      <c r="C29">
        <v>2</v>
      </c>
      <c r="D29">
        <v>3</v>
      </c>
    </row>
    <row r="30" spans="1:9" x14ac:dyDescent="0.2">
      <c r="A30">
        <v>29</v>
      </c>
      <c r="B30" s="42">
        <v>2</v>
      </c>
      <c r="C30">
        <v>2</v>
      </c>
      <c r="D30">
        <v>6</v>
      </c>
    </row>
    <row r="31" spans="1:9" x14ac:dyDescent="0.2">
      <c r="A31">
        <v>30</v>
      </c>
      <c r="B31">
        <v>1</v>
      </c>
      <c r="C31">
        <v>2</v>
      </c>
      <c r="D31">
        <v>5</v>
      </c>
    </row>
    <row r="32" spans="1:9" x14ac:dyDescent="0.2">
      <c r="A32">
        <v>31</v>
      </c>
      <c r="B32" s="42">
        <v>2</v>
      </c>
      <c r="C32">
        <v>3</v>
      </c>
      <c r="D32">
        <v>7</v>
      </c>
    </row>
    <row r="33" spans="1:4" x14ac:dyDescent="0.2">
      <c r="A33">
        <v>32</v>
      </c>
      <c r="B33">
        <v>1</v>
      </c>
      <c r="C33">
        <v>2</v>
      </c>
      <c r="D33">
        <v>7</v>
      </c>
    </row>
    <row r="34" spans="1:4" x14ac:dyDescent="0.2">
      <c r="A34">
        <v>33</v>
      </c>
      <c r="B34">
        <v>1</v>
      </c>
      <c r="C34">
        <v>1</v>
      </c>
      <c r="D34">
        <v>9</v>
      </c>
    </row>
    <row r="35" spans="1:4" x14ac:dyDescent="0.2">
      <c r="A35">
        <v>34</v>
      </c>
      <c r="B35">
        <v>1</v>
      </c>
      <c r="C35">
        <v>2</v>
      </c>
      <c r="D35">
        <v>7</v>
      </c>
    </row>
    <row r="36" spans="1:4" x14ac:dyDescent="0.2">
      <c r="A36">
        <v>35</v>
      </c>
      <c r="B36">
        <v>1</v>
      </c>
      <c r="C36">
        <v>1</v>
      </c>
      <c r="D36">
        <v>6</v>
      </c>
    </row>
    <row r="37" spans="1:4" x14ac:dyDescent="0.2">
      <c r="A37">
        <v>36</v>
      </c>
      <c r="B37">
        <v>1</v>
      </c>
      <c r="C37">
        <v>2</v>
      </c>
      <c r="D37">
        <v>5</v>
      </c>
    </row>
    <row r="38" spans="1:4" x14ac:dyDescent="0.2">
      <c r="A38">
        <v>37</v>
      </c>
      <c r="B38">
        <v>1</v>
      </c>
      <c r="C38">
        <v>1</v>
      </c>
      <c r="D38">
        <v>8</v>
      </c>
    </row>
    <row r="39" spans="1:4" x14ac:dyDescent="0.2">
      <c r="A39">
        <v>38</v>
      </c>
      <c r="B39">
        <v>1</v>
      </c>
      <c r="C39">
        <v>1</v>
      </c>
      <c r="D39">
        <v>7</v>
      </c>
    </row>
    <row r="40" spans="1:4" x14ac:dyDescent="0.2">
      <c r="A40">
        <v>39</v>
      </c>
      <c r="B40">
        <v>1</v>
      </c>
      <c r="C40">
        <v>1</v>
      </c>
      <c r="D40">
        <v>7</v>
      </c>
    </row>
    <row r="41" spans="1:4" x14ac:dyDescent="0.2">
      <c r="A41">
        <v>40</v>
      </c>
      <c r="B41">
        <v>1</v>
      </c>
      <c r="C41">
        <v>1</v>
      </c>
      <c r="D41">
        <v>6</v>
      </c>
    </row>
    <row r="42" spans="1:4" x14ac:dyDescent="0.2">
      <c r="A42">
        <v>41</v>
      </c>
      <c r="B42" s="42">
        <v>2</v>
      </c>
      <c r="C42">
        <v>2</v>
      </c>
      <c r="D42">
        <v>6</v>
      </c>
    </row>
    <row r="43" spans="1:4" x14ac:dyDescent="0.2">
      <c r="A43">
        <v>42</v>
      </c>
      <c r="B43">
        <v>1</v>
      </c>
      <c r="C43">
        <v>1</v>
      </c>
      <c r="D43">
        <v>4</v>
      </c>
    </row>
    <row r="44" spans="1:4" x14ac:dyDescent="0.2">
      <c r="A44">
        <v>43</v>
      </c>
      <c r="B44">
        <v>1</v>
      </c>
      <c r="C44">
        <v>1</v>
      </c>
      <c r="D44">
        <v>6</v>
      </c>
    </row>
    <row r="45" spans="1:4" x14ac:dyDescent="0.2">
      <c r="A45">
        <v>44</v>
      </c>
      <c r="B45">
        <v>1</v>
      </c>
      <c r="C45">
        <v>4</v>
      </c>
      <c r="D4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SonoSim Modules&amp;Hands-On</vt:lpstr>
      <vt:lpstr>Surveys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Situ-LaCasse</dc:creator>
  <cp:lastModifiedBy>Elaine Situ</cp:lastModifiedBy>
  <dcterms:created xsi:type="dcterms:W3CDTF">2017-05-03T18:27:15Z</dcterms:created>
  <dcterms:modified xsi:type="dcterms:W3CDTF">2021-02-12T21:11:51Z</dcterms:modified>
</cp:coreProperties>
</file>