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https://cvmdata.vetmed.wsu.edu/shared/Sanzlab/Adina/Re strains/1-Manuscript/"/>
    </mc:Choice>
  </mc:AlternateContent>
  <xr:revisionPtr revIDLastSave="0" documentId="13_ncr:1_{0272CBCB-8B83-4F77-8F22-CC49D39B1CC7}" xr6:coauthVersionLast="43" xr6:coauthVersionMax="43" xr10:uidLastSave="{00000000-0000-0000-0000-000000000000}"/>
  <bookViews>
    <workbookView xWindow="-25320" yWindow="285" windowWidth="25440" windowHeight="15390" tabRatio="809" activeTab="3" xr2:uid="{00000000-000D-0000-FFFF-FFFF00000000}"/>
  </bookViews>
  <sheets>
    <sheet name="Liquid growth raw data" sheetId="16" r:id="rId1"/>
    <sheet name="Generation time data" sheetId="17" r:id="rId2"/>
    <sheet name="Solid media growth raw data" sheetId="18" r:id="rId3"/>
    <sheet name="Biofilm data" sheetId="19" r:id="rId4"/>
  </sheets>
  <externalReferences>
    <externalReference r:id="rId5"/>
    <externalReference r:id="rId6"/>
    <externalReference r:id="rId7"/>
  </externalReferences>
  <definedNames>
    <definedName name="_xlnm._FilterDatabase" localSheetId="1" hidden="1">'Generation time data'!$B$1:$F$52</definedName>
    <definedName name="_xlnm._FilterDatabase" localSheetId="0" hidden="1">'Liquid growth raw data'!$B$1:$M$419</definedName>
    <definedName name="_xlnm._FilterDatabase" localSheetId="2" hidden="1">'Solid media growth raw data'!$A$1:$Q$697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9" l="1"/>
  <c r="I118" i="19"/>
  <c r="I199" i="19"/>
  <c r="I220" i="19"/>
  <c r="I224" i="19"/>
  <c r="I244" i="19"/>
  <c r="I249" i="19"/>
  <c r="I342" i="19"/>
  <c r="J342" i="19" s="1"/>
  <c r="I366" i="19"/>
  <c r="I394" i="19"/>
  <c r="I438" i="19"/>
  <c r="I490" i="19"/>
  <c r="I510" i="19"/>
  <c r="I514" i="19"/>
  <c r="I562" i="19"/>
  <c r="J562" i="19" s="1"/>
  <c r="I610" i="19"/>
  <c r="J610" i="19" s="1"/>
  <c r="M777" i="19"/>
  <c r="L777" i="19"/>
  <c r="M776" i="19"/>
  <c r="L776" i="19"/>
  <c r="M775" i="19"/>
  <c r="L775" i="19"/>
  <c r="M774" i="19"/>
  <c r="L774" i="19"/>
  <c r="J774" i="19"/>
  <c r="M773" i="19"/>
  <c r="L773" i="19"/>
  <c r="M772" i="19"/>
  <c r="L772" i="19"/>
  <c r="M771" i="19"/>
  <c r="L771" i="19"/>
  <c r="M770" i="19"/>
  <c r="L770" i="19"/>
  <c r="J770" i="19"/>
  <c r="M769" i="19"/>
  <c r="L769" i="19"/>
  <c r="M768" i="19"/>
  <c r="L768" i="19"/>
  <c r="M767" i="19"/>
  <c r="L767" i="19"/>
  <c r="M766" i="19"/>
  <c r="L766" i="19"/>
  <c r="J766" i="19"/>
  <c r="M765" i="19"/>
  <c r="L765" i="19"/>
  <c r="M764" i="19"/>
  <c r="L764" i="19"/>
  <c r="M763" i="19"/>
  <c r="L763" i="19"/>
  <c r="M762" i="19"/>
  <c r="L762" i="19"/>
  <c r="J762" i="19"/>
  <c r="L761" i="19"/>
  <c r="K761" i="19" s="1"/>
  <c r="N761" i="19" s="1"/>
  <c r="L760" i="19"/>
  <c r="K760" i="19" s="1"/>
  <c r="N760" i="19" s="1"/>
  <c r="L759" i="19"/>
  <c r="K759" i="19" s="1"/>
  <c r="N759" i="19" s="1"/>
  <c r="L758" i="19"/>
  <c r="K758" i="19" s="1"/>
  <c r="N758" i="19" s="1"/>
  <c r="J758" i="19"/>
  <c r="L757" i="19"/>
  <c r="K757" i="19" s="1"/>
  <c r="N757" i="19" s="1"/>
  <c r="L756" i="19"/>
  <c r="K756" i="19" s="1"/>
  <c r="N756" i="19" s="1"/>
  <c r="L755" i="19"/>
  <c r="K755" i="19" s="1"/>
  <c r="N755" i="19" s="1"/>
  <c r="L754" i="19"/>
  <c r="K754" i="19" s="1"/>
  <c r="J754" i="19"/>
  <c r="M753" i="19"/>
  <c r="L753" i="19"/>
  <c r="M752" i="19"/>
  <c r="L752" i="19"/>
  <c r="M751" i="19"/>
  <c r="L751" i="19"/>
  <c r="M750" i="19"/>
  <c r="L750" i="19"/>
  <c r="J750" i="19"/>
  <c r="M749" i="19"/>
  <c r="L749" i="19"/>
  <c r="M748" i="19"/>
  <c r="L748" i="19"/>
  <c r="M747" i="19"/>
  <c r="L747" i="19"/>
  <c r="M746" i="19"/>
  <c r="L746" i="19"/>
  <c r="J746" i="19"/>
  <c r="M745" i="19"/>
  <c r="L745" i="19"/>
  <c r="M744" i="19"/>
  <c r="L744" i="19"/>
  <c r="M743" i="19"/>
  <c r="L743" i="19"/>
  <c r="M742" i="19"/>
  <c r="L742" i="19"/>
  <c r="J742" i="19"/>
  <c r="M741" i="19"/>
  <c r="L741" i="19"/>
  <c r="M740" i="19"/>
  <c r="L740" i="19"/>
  <c r="M739" i="19"/>
  <c r="L739" i="19"/>
  <c r="M738" i="19"/>
  <c r="L738" i="19"/>
  <c r="J738" i="19"/>
  <c r="L737" i="19"/>
  <c r="K737" i="19" s="1"/>
  <c r="N737" i="19" s="1"/>
  <c r="L736" i="19"/>
  <c r="K736" i="19" s="1"/>
  <c r="N736" i="19" s="1"/>
  <c r="L735" i="19"/>
  <c r="K735" i="19" s="1"/>
  <c r="N735" i="19" s="1"/>
  <c r="L734" i="19"/>
  <c r="K734" i="19" s="1"/>
  <c r="J734" i="19"/>
  <c r="L733" i="19"/>
  <c r="K733" i="19" s="1"/>
  <c r="N733" i="19" s="1"/>
  <c r="L732" i="19"/>
  <c r="K732" i="19" s="1"/>
  <c r="N732" i="19" s="1"/>
  <c r="L731" i="19"/>
  <c r="K731" i="19" s="1"/>
  <c r="N731" i="19" s="1"/>
  <c r="L730" i="19"/>
  <c r="K730" i="19" s="1"/>
  <c r="J730" i="19"/>
  <c r="M729" i="19"/>
  <c r="L729" i="19"/>
  <c r="M728" i="19"/>
  <c r="L728" i="19"/>
  <c r="M727" i="19"/>
  <c r="L727" i="19"/>
  <c r="M726" i="19"/>
  <c r="L726" i="19"/>
  <c r="J726" i="19"/>
  <c r="M725" i="19"/>
  <c r="L725" i="19"/>
  <c r="M724" i="19"/>
  <c r="L724" i="19"/>
  <c r="M723" i="19"/>
  <c r="L723" i="19"/>
  <c r="M722" i="19"/>
  <c r="L722" i="19"/>
  <c r="J722" i="19"/>
  <c r="M721" i="19"/>
  <c r="L721" i="19"/>
  <c r="M720" i="19"/>
  <c r="L720" i="19"/>
  <c r="M719" i="19"/>
  <c r="L719" i="19"/>
  <c r="M718" i="19"/>
  <c r="L718" i="19"/>
  <c r="J718" i="19"/>
  <c r="M717" i="19"/>
  <c r="L717" i="19"/>
  <c r="M716" i="19"/>
  <c r="L716" i="19"/>
  <c r="M715" i="19"/>
  <c r="L715" i="19"/>
  <c r="M714" i="19"/>
  <c r="L714" i="19"/>
  <c r="J714" i="19"/>
  <c r="L713" i="19"/>
  <c r="K713" i="19" s="1"/>
  <c r="N713" i="19" s="1"/>
  <c r="L712" i="19"/>
  <c r="K712" i="19" s="1"/>
  <c r="N712" i="19" s="1"/>
  <c r="L711" i="19"/>
  <c r="K711" i="19" s="1"/>
  <c r="N711" i="19" s="1"/>
  <c r="L710" i="19"/>
  <c r="K710" i="19" s="1"/>
  <c r="N710" i="19" s="1"/>
  <c r="J710" i="19"/>
  <c r="L709" i="19"/>
  <c r="K709" i="19" s="1"/>
  <c r="N709" i="19" s="1"/>
  <c r="L708" i="19"/>
  <c r="K708" i="19" s="1"/>
  <c r="N708" i="19" s="1"/>
  <c r="L707" i="19"/>
  <c r="K707" i="19" s="1"/>
  <c r="N707" i="19" s="1"/>
  <c r="L706" i="19"/>
  <c r="K706" i="19" s="1"/>
  <c r="J706" i="19"/>
  <c r="M705" i="19"/>
  <c r="L705" i="19"/>
  <c r="M704" i="19"/>
  <c r="L704" i="19"/>
  <c r="M703" i="19"/>
  <c r="L703" i="19"/>
  <c r="M702" i="19"/>
  <c r="L702" i="19"/>
  <c r="J702" i="19"/>
  <c r="M701" i="19"/>
  <c r="L701" i="19"/>
  <c r="M700" i="19"/>
  <c r="L700" i="19"/>
  <c r="M699" i="19"/>
  <c r="L699" i="19"/>
  <c r="M698" i="19"/>
  <c r="L698" i="19"/>
  <c r="J698" i="19"/>
  <c r="M697" i="19"/>
  <c r="L697" i="19"/>
  <c r="M696" i="19"/>
  <c r="L696" i="19"/>
  <c r="M695" i="19"/>
  <c r="L695" i="19"/>
  <c r="M694" i="19"/>
  <c r="L694" i="19"/>
  <c r="J694" i="19"/>
  <c r="M693" i="19"/>
  <c r="L693" i="19"/>
  <c r="M692" i="19"/>
  <c r="L692" i="19"/>
  <c r="M691" i="19"/>
  <c r="L691" i="19"/>
  <c r="M690" i="19"/>
  <c r="L690" i="19"/>
  <c r="J690" i="19"/>
  <c r="M689" i="19"/>
  <c r="L689" i="19"/>
  <c r="M688" i="19"/>
  <c r="L688" i="19"/>
  <c r="M687" i="19"/>
  <c r="L687" i="19"/>
  <c r="M686" i="19"/>
  <c r="L686" i="19"/>
  <c r="J686" i="19"/>
  <c r="M685" i="19"/>
  <c r="L685" i="19"/>
  <c r="M684" i="19"/>
  <c r="L684" i="19"/>
  <c r="M683" i="19"/>
  <c r="L683" i="19"/>
  <c r="M682" i="19"/>
  <c r="L682" i="19"/>
  <c r="J682" i="19"/>
  <c r="M681" i="19"/>
  <c r="L681" i="19"/>
  <c r="M680" i="19"/>
  <c r="L680" i="19"/>
  <c r="M679" i="19"/>
  <c r="L679" i="19"/>
  <c r="M678" i="19"/>
  <c r="L678" i="19"/>
  <c r="J678" i="19"/>
  <c r="M677" i="19"/>
  <c r="L677" i="19"/>
  <c r="M676" i="19"/>
  <c r="L676" i="19"/>
  <c r="M675" i="19"/>
  <c r="L675" i="19"/>
  <c r="M674" i="19"/>
  <c r="L674" i="19"/>
  <c r="J674" i="19"/>
  <c r="M673" i="19"/>
  <c r="L673" i="19"/>
  <c r="M672" i="19"/>
  <c r="L672" i="19"/>
  <c r="M671" i="19"/>
  <c r="L671" i="19"/>
  <c r="M670" i="19"/>
  <c r="L670" i="19"/>
  <c r="J670" i="19"/>
  <c r="M669" i="19"/>
  <c r="L669" i="19"/>
  <c r="M668" i="19"/>
  <c r="L668" i="19"/>
  <c r="M667" i="19"/>
  <c r="L667" i="19"/>
  <c r="M666" i="19"/>
  <c r="L666" i="19"/>
  <c r="J666" i="19"/>
  <c r="M665" i="19"/>
  <c r="L665" i="19"/>
  <c r="M664" i="19"/>
  <c r="L664" i="19"/>
  <c r="M663" i="19"/>
  <c r="L663" i="19"/>
  <c r="M662" i="19"/>
  <c r="L662" i="19"/>
  <c r="J662" i="19"/>
  <c r="M661" i="19"/>
  <c r="L661" i="19"/>
  <c r="M660" i="19"/>
  <c r="L660" i="19"/>
  <c r="M659" i="19"/>
  <c r="L659" i="19"/>
  <c r="M658" i="19"/>
  <c r="L658" i="19"/>
  <c r="J658" i="19"/>
  <c r="M657" i="19"/>
  <c r="L657" i="19"/>
  <c r="M656" i="19"/>
  <c r="L656" i="19"/>
  <c r="M655" i="19"/>
  <c r="L655" i="19"/>
  <c r="M654" i="19"/>
  <c r="L654" i="19"/>
  <c r="J654" i="19"/>
  <c r="M653" i="19"/>
  <c r="L653" i="19"/>
  <c r="M652" i="19"/>
  <c r="L652" i="19"/>
  <c r="M651" i="19"/>
  <c r="L651" i="19"/>
  <c r="M650" i="19"/>
  <c r="L650" i="19"/>
  <c r="J650" i="19"/>
  <c r="L649" i="19"/>
  <c r="K649" i="19" s="1"/>
  <c r="N649" i="19" s="1"/>
  <c r="L648" i="19"/>
  <c r="K648" i="19" s="1"/>
  <c r="N648" i="19" s="1"/>
  <c r="L647" i="19"/>
  <c r="K647" i="19" s="1"/>
  <c r="N647" i="19" s="1"/>
  <c r="L646" i="19"/>
  <c r="K646" i="19" s="1"/>
  <c r="N646" i="19" s="1"/>
  <c r="J646" i="19"/>
  <c r="M645" i="19"/>
  <c r="L645" i="19"/>
  <c r="M644" i="19"/>
  <c r="L644" i="19"/>
  <c r="M643" i="19"/>
  <c r="L643" i="19"/>
  <c r="M642" i="19"/>
  <c r="L642" i="19"/>
  <c r="J642" i="19"/>
  <c r="M641" i="19"/>
  <c r="L641" i="19"/>
  <c r="M640" i="19"/>
  <c r="L640" i="19"/>
  <c r="M639" i="19"/>
  <c r="L639" i="19"/>
  <c r="M638" i="19"/>
  <c r="L638" i="19"/>
  <c r="J638" i="19"/>
  <c r="M637" i="19"/>
  <c r="L637" i="19"/>
  <c r="M636" i="19"/>
  <c r="L636" i="19"/>
  <c r="M635" i="19"/>
  <c r="L635" i="19"/>
  <c r="M634" i="19"/>
  <c r="L634" i="19"/>
  <c r="J634" i="19"/>
  <c r="M633" i="19"/>
  <c r="L633" i="19"/>
  <c r="M632" i="19"/>
  <c r="L632" i="19"/>
  <c r="M631" i="19"/>
  <c r="L631" i="19"/>
  <c r="M630" i="19"/>
  <c r="L630" i="19"/>
  <c r="J630" i="19"/>
  <c r="L629" i="19"/>
  <c r="K629" i="19" s="1"/>
  <c r="N629" i="19" s="1"/>
  <c r="L628" i="19"/>
  <c r="K628" i="19" s="1"/>
  <c r="N628" i="19" s="1"/>
  <c r="L627" i="19"/>
  <c r="K627" i="19" s="1"/>
  <c r="N627" i="19" s="1"/>
  <c r="L626" i="19"/>
  <c r="K626" i="19" s="1"/>
  <c r="N626" i="19" s="1"/>
  <c r="J626" i="19"/>
  <c r="M625" i="19"/>
  <c r="L625" i="19"/>
  <c r="M624" i="19"/>
  <c r="L624" i="19"/>
  <c r="M623" i="19"/>
  <c r="L623" i="19"/>
  <c r="M622" i="19"/>
  <c r="L622" i="19"/>
  <c r="J622" i="19"/>
  <c r="M621" i="19"/>
  <c r="L621" i="19"/>
  <c r="M620" i="19"/>
  <c r="L620" i="19"/>
  <c r="M619" i="19"/>
  <c r="L619" i="19"/>
  <c r="M618" i="19"/>
  <c r="L618" i="19"/>
  <c r="J618" i="19"/>
  <c r="M617" i="19"/>
  <c r="L617" i="19"/>
  <c r="M616" i="19"/>
  <c r="L616" i="19"/>
  <c r="M615" i="19"/>
  <c r="L615" i="19"/>
  <c r="M614" i="19"/>
  <c r="L614" i="19"/>
  <c r="J614" i="19"/>
  <c r="M613" i="19"/>
  <c r="L613" i="19"/>
  <c r="M612" i="19"/>
  <c r="L612" i="19"/>
  <c r="M611" i="19"/>
  <c r="L611" i="19"/>
  <c r="M610" i="19"/>
  <c r="L610" i="19"/>
  <c r="L609" i="19"/>
  <c r="K609" i="19" s="1"/>
  <c r="N609" i="19" s="1"/>
  <c r="L608" i="19"/>
  <c r="K608" i="19" s="1"/>
  <c r="N608" i="19" s="1"/>
  <c r="L607" i="19"/>
  <c r="K607" i="19" s="1"/>
  <c r="N607" i="19" s="1"/>
  <c r="L606" i="19"/>
  <c r="K606" i="19" s="1"/>
  <c r="N606" i="19" s="1"/>
  <c r="J606" i="19"/>
  <c r="M605" i="19"/>
  <c r="L605" i="19"/>
  <c r="M604" i="19"/>
  <c r="L604" i="19"/>
  <c r="M603" i="19"/>
  <c r="L603" i="19"/>
  <c r="M602" i="19"/>
  <c r="L602" i="19"/>
  <c r="J602" i="19"/>
  <c r="M601" i="19"/>
  <c r="L601" i="19"/>
  <c r="M600" i="19"/>
  <c r="L600" i="19"/>
  <c r="M599" i="19"/>
  <c r="L599" i="19"/>
  <c r="M598" i="19"/>
  <c r="L598" i="19"/>
  <c r="J598" i="19"/>
  <c r="L597" i="19"/>
  <c r="K597" i="19" s="1"/>
  <c r="N597" i="19" s="1"/>
  <c r="L596" i="19"/>
  <c r="K596" i="19" s="1"/>
  <c r="N596" i="19" s="1"/>
  <c r="L595" i="19"/>
  <c r="K595" i="19" s="1"/>
  <c r="N595" i="19" s="1"/>
  <c r="L594" i="19"/>
  <c r="K594" i="19" s="1"/>
  <c r="J594" i="19"/>
  <c r="L593" i="19"/>
  <c r="K593" i="19" s="1"/>
  <c r="N593" i="19" s="1"/>
  <c r="L592" i="19"/>
  <c r="K592" i="19" s="1"/>
  <c r="N592" i="19" s="1"/>
  <c r="L591" i="19"/>
  <c r="K591" i="19" s="1"/>
  <c r="N591" i="19" s="1"/>
  <c r="L590" i="19"/>
  <c r="K590" i="19" s="1"/>
  <c r="N590" i="19" s="1"/>
  <c r="J590" i="19"/>
  <c r="M589" i="19"/>
  <c r="L589" i="19"/>
  <c r="M588" i="19"/>
  <c r="L588" i="19"/>
  <c r="M587" i="19"/>
  <c r="L587" i="19"/>
  <c r="M586" i="19"/>
  <c r="L586" i="19"/>
  <c r="J586" i="19"/>
  <c r="M585" i="19"/>
  <c r="L585" i="19"/>
  <c r="M584" i="19"/>
  <c r="L584" i="19"/>
  <c r="M583" i="19"/>
  <c r="L583" i="19"/>
  <c r="M582" i="19"/>
  <c r="L582" i="19"/>
  <c r="J582" i="19"/>
  <c r="L581" i="19"/>
  <c r="K581" i="19" s="1"/>
  <c r="N581" i="19" s="1"/>
  <c r="L580" i="19"/>
  <c r="K580" i="19" s="1"/>
  <c r="N580" i="19" s="1"/>
  <c r="L579" i="19"/>
  <c r="K579" i="19" s="1"/>
  <c r="N579" i="19" s="1"/>
  <c r="L578" i="19"/>
  <c r="K578" i="19" s="1"/>
  <c r="N578" i="19" s="1"/>
  <c r="J578" i="19"/>
  <c r="L577" i="19"/>
  <c r="K577" i="19" s="1"/>
  <c r="N577" i="19" s="1"/>
  <c r="L576" i="19"/>
  <c r="K576" i="19" s="1"/>
  <c r="N576" i="19" s="1"/>
  <c r="L575" i="19"/>
  <c r="K575" i="19" s="1"/>
  <c r="N575" i="19" s="1"/>
  <c r="L574" i="19"/>
  <c r="K574" i="19" s="1"/>
  <c r="J574" i="19"/>
  <c r="M573" i="19"/>
  <c r="L573" i="19"/>
  <c r="M572" i="19"/>
  <c r="L572" i="19"/>
  <c r="M571" i="19"/>
  <c r="L571" i="19"/>
  <c r="M570" i="19"/>
  <c r="L570" i="19"/>
  <c r="J570" i="19"/>
  <c r="M569" i="19"/>
  <c r="L569" i="19"/>
  <c r="M568" i="19"/>
  <c r="L568" i="19"/>
  <c r="M567" i="19"/>
  <c r="L567" i="19"/>
  <c r="M566" i="19"/>
  <c r="L566" i="19"/>
  <c r="J566" i="19"/>
  <c r="L565" i="19"/>
  <c r="K565" i="19" s="1"/>
  <c r="N565" i="19" s="1"/>
  <c r="L564" i="19"/>
  <c r="K564" i="19" s="1"/>
  <c r="N564" i="19" s="1"/>
  <c r="L563" i="19"/>
  <c r="K563" i="19" s="1"/>
  <c r="N563" i="19" s="1"/>
  <c r="L562" i="19"/>
  <c r="K562" i="19" s="1"/>
  <c r="N562" i="19" s="1"/>
  <c r="L561" i="19"/>
  <c r="K561" i="19" s="1"/>
  <c r="N561" i="19" s="1"/>
  <c r="L560" i="19"/>
  <c r="K560" i="19" s="1"/>
  <c r="N560" i="19" s="1"/>
  <c r="L559" i="19"/>
  <c r="K559" i="19" s="1"/>
  <c r="N559" i="19" s="1"/>
  <c r="L558" i="19"/>
  <c r="K558" i="19" s="1"/>
  <c r="N558" i="19" s="1"/>
  <c r="J558" i="19"/>
  <c r="M557" i="19"/>
  <c r="L557" i="19"/>
  <c r="M556" i="19"/>
  <c r="L556" i="19"/>
  <c r="M555" i="19"/>
  <c r="L555" i="19"/>
  <c r="M554" i="19"/>
  <c r="L554" i="19"/>
  <c r="J554" i="19"/>
  <c r="M553" i="19"/>
  <c r="L553" i="19"/>
  <c r="M552" i="19"/>
  <c r="L552" i="19"/>
  <c r="M551" i="19"/>
  <c r="L551" i="19"/>
  <c r="M550" i="19"/>
  <c r="L550" i="19"/>
  <c r="J550" i="19"/>
  <c r="M549" i="19"/>
  <c r="L549" i="19"/>
  <c r="M548" i="19"/>
  <c r="L548" i="19"/>
  <c r="M547" i="19"/>
  <c r="L547" i="19"/>
  <c r="M546" i="19"/>
  <c r="L546" i="19"/>
  <c r="J546" i="19"/>
  <c r="M545" i="19"/>
  <c r="L545" i="19"/>
  <c r="M544" i="19"/>
  <c r="L544" i="19"/>
  <c r="M543" i="19"/>
  <c r="L543" i="19"/>
  <c r="M542" i="19"/>
  <c r="L542" i="19"/>
  <c r="J542" i="19"/>
  <c r="M541" i="19"/>
  <c r="L541" i="19"/>
  <c r="M540" i="19"/>
  <c r="L540" i="19"/>
  <c r="M539" i="19"/>
  <c r="L539" i="19"/>
  <c r="M538" i="19"/>
  <c r="L538" i="19"/>
  <c r="J538" i="19"/>
  <c r="L537" i="19"/>
  <c r="K537" i="19" s="1"/>
  <c r="N537" i="19" s="1"/>
  <c r="L536" i="19"/>
  <c r="K536" i="19" s="1"/>
  <c r="N536" i="19" s="1"/>
  <c r="L535" i="19"/>
  <c r="K535" i="19" s="1"/>
  <c r="N535" i="19" s="1"/>
  <c r="L534" i="19"/>
  <c r="K534" i="19" s="1"/>
  <c r="N534" i="19" s="1"/>
  <c r="J534" i="19"/>
  <c r="M533" i="19"/>
  <c r="L533" i="19"/>
  <c r="M532" i="19"/>
  <c r="L532" i="19"/>
  <c r="M531" i="19"/>
  <c r="L531" i="19"/>
  <c r="M530" i="19"/>
  <c r="L530" i="19"/>
  <c r="J530" i="19"/>
  <c r="M529" i="19"/>
  <c r="L529" i="19"/>
  <c r="M528" i="19"/>
  <c r="L528" i="19"/>
  <c r="M527" i="19"/>
  <c r="L527" i="19"/>
  <c r="M526" i="19"/>
  <c r="L526" i="19"/>
  <c r="J526" i="19"/>
  <c r="M525" i="19"/>
  <c r="L525" i="19"/>
  <c r="M524" i="19"/>
  <c r="L524" i="19"/>
  <c r="M523" i="19"/>
  <c r="L523" i="19"/>
  <c r="M522" i="19"/>
  <c r="L522" i="19"/>
  <c r="J522" i="19"/>
  <c r="L521" i="19"/>
  <c r="K521" i="19" s="1"/>
  <c r="N521" i="19" s="1"/>
  <c r="L520" i="19"/>
  <c r="K520" i="19" s="1"/>
  <c r="N520" i="19" s="1"/>
  <c r="L519" i="19"/>
  <c r="K519" i="19" s="1"/>
  <c r="N519" i="19" s="1"/>
  <c r="L518" i="19"/>
  <c r="K518" i="19" s="1"/>
  <c r="J518" i="19"/>
  <c r="M517" i="19"/>
  <c r="L517" i="19"/>
  <c r="M516" i="19"/>
  <c r="L516" i="19"/>
  <c r="M515" i="19"/>
  <c r="L515" i="19"/>
  <c r="M514" i="19"/>
  <c r="L514" i="19"/>
  <c r="J514" i="19"/>
  <c r="M513" i="19"/>
  <c r="L513" i="19"/>
  <c r="M512" i="19"/>
  <c r="L512" i="19"/>
  <c r="M511" i="19"/>
  <c r="L511" i="19"/>
  <c r="M510" i="19"/>
  <c r="L510" i="19"/>
  <c r="J510" i="19"/>
  <c r="M509" i="19"/>
  <c r="L509" i="19"/>
  <c r="M508" i="19"/>
  <c r="L508" i="19"/>
  <c r="M507" i="19"/>
  <c r="L507" i="19"/>
  <c r="M506" i="19"/>
  <c r="L506" i="19"/>
  <c r="J506" i="19"/>
  <c r="L505" i="19"/>
  <c r="K505" i="19" s="1"/>
  <c r="N505" i="19" s="1"/>
  <c r="L504" i="19"/>
  <c r="K504" i="19" s="1"/>
  <c r="N504" i="19" s="1"/>
  <c r="L503" i="19"/>
  <c r="K503" i="19" s="1"/>
  <c r="N503" i="19" s="1"/>
  <c r="L502" i="19"/>
  <c r="K502" i="19" s="1"/>
  <c r="J502" i="19"/>
  <c r="M501" i="19"/>
  <c r="L501" i="19"/>
  <c r="M500" i="19"/>
  <c r="L500" i="19"/>
  <c r="M499" i="19"/>
  <c r="L499" i="19"/>
  <c r="M498" i="19"/>
  <c r="L498" i="19"/>
  <c r="J498" i="19"/>
  <c r="L497" i="19"/>
  <c r="K497" i="19" s="1"/>
  <c r="N497" i="19" s="1"/>
  <c r="L496" i="19"/>
  <c r="K496" i="19" s="1"/>
  <c r="N496" i="19" s="1"/>
  <c r="L495" i="19"/>
  <c r="K495" i="19" s="1"/>
  <c r="N495" i="19" s="1"/>
  <c r="L494" i="19"/>
  <c r="K494" i="19" s="1"/>
  <c r="N494" i="19" s="1"/>
  <c r="J494" i="19"/>
  <c r="L493" i="19"/>
  <c r="K493" i="19" s="1"/>
  <c r="N493" i="19" s="1"/>
  <c r="L492" i="19"/>
  <c r="K492" i="19" s="1"/>
  <c r="N492" i="19" s="1"/>
  <c r="L491" i="19"/>
  <c r="K491" i="19" s="1"/>
  <c r="N491" i="19" s="1"/>
  <c r="L490" i="19"/>
  <c r="K490" i="19" s="1"/>
  <c r="N490" i="19" s="1"/>
  <c r="J490" i="19"/>
  <c r="M489" i="19"/>
  <c r="L489" i="19"/>
  <c r="M488" i="19"/>
  <c r="L488" i="19"/>
  <c r="M487" i="19"/>
  <c r="L487" i="19"/>
  <c r="M486" i="19"/>
  <c r="L486" i="19"/>
  <c r="J486" i="19"/>
  <c r="L485" i="19"/>
  <c r="K485" i="19" s="1"/>
  <c r="N485" i="19" s="1"/>
  <c r="L484" i="19"/>
  <c r="K484" i="19" s="1"/>
  <c r="N484" i="19" s="1"/>
  <c r="L483" i="19"/>
  <c r="K483" i="19" s="1"/>
  <c r="N483" i="19" s="1"/>
  <c r="L482" i="19"/>
  <c r="K482" i="19" s="1"/>
  <c r="N482" i="19" s="1"/>
  <c r="J482" i="19"/>
  <c r="L481" i="19"/>
  <c r="K481" i="19" s="1"/>
  <c r="N481" i="19" s="1"/>
  <c r="L480" i="19"/>
  <c r="K480" i="19" s="1"/>
  <c r="N480" i="19" s="1"/>
  <c r="L479" i="19"/>
  <c r="K479" i="19" s="1"/>
  <c r="N479" i="19" s="1"/>
  <c r="L478" i="19"/>
  <c r="K478" i="19" s="1"/>
  <c r="N478" i="19" s="1"/>
  <c r="J478" i="19"/>
  <c r="M477" i="19"/>
  <c r="L477" i="19"/>
  <c r="M476" i="19"/>
  <c r="L476" i="19"/>
  <c r="M475" i="19"/>
  <c r="L475" i="19"/>
  <c r="M474" i="19"/>
  <c r="L474" i="19"/>
  <c r="J474" i="19"/>
  <c r="L473" i="19"/>
  <c r="K473" i="19" s="1"/>
  <c r="N473" i="19" s="1"/>
  <c r="L472" i="19"/>
  <c r="K472" i="19" s="1"/>
  <c r="N472" i="19" s="1"/>
  <c r="L471" i="19"/>
  <c r="K471" i="19" s="1"/>
  <c r="N471" i="19" s="1"/>
  <c r="L470" i="19"/>
  <c r="K470" i="19" s="1"/>
  <c r="J470" i="19"/>
  <c r="L469" i="19"/>
  <c r="K469" i="19" s="1"/>
  <c r="N469" i="19" s="1"/>
  <c r="L468" i="19"/>
  <c r="K468" i="19" s="1"/>
  <c r="N468" i="19" s="1"/>
  <c r="L467" i="19"/>
  <c r="K467" i="19" s="1"/>
  <c r="N467" i="19" s="1"/>
  <c r="L466" i="19"/>
  <c r="K466" i="19" s="1"/>
  <c r="N466" i="19" s="1"/>
  <c r="J466" i="19"/>
  <c r="M465" i="19"/>
  <c r="L465" i="19"/>
  <c r="M464" i="19"/>
  <c r="L464" i="19"/>
  <c r="M463" i="19"/>
  <c r="L463" i="19"/>
  <c r="M462" i="19"/>
  <c r="L462" i="19"/>
  <c r="J462" i="19"/>
  <c r="L461" i="19"/>
  <c r="K461" i="19" s="1"/>
  <c r="N461" i="19" s="1"/>
  <c r="L460" i="19"/>
  <c r="K460" i="19" s="1"/>
  <c r="N460" i="19" s="1"/>
  <c r="L459" i="19"/>
  <c r="K459" i="19" s="1"/>
  <c r="N459" i="19" s="1"/>
  <c r="L458" i="19"/>
  <c r="K458" i="19" s="1"/>
  <c r="N458" i="19" s="1"/>
  <c r="J458" i="19"/>
  <c r="L457" i="19"/>
  <c r="K457" i="19" s="1"/>
  <c r="N457" i="19" s="1"/>
  <c r="L456" i="19"/>
  <c r="K456" i="19" s="1"/>
  <c r="N456" i="19" s="1"/>
  <c r="L455" i="19"/>
  <c r="K455" i="19" s="1"/>
  <c r="N455" i="19" s="1"/>
  <c r="L454" i="19"/>
  <c r="K454" i="19" s="1"/>
  <c r="N454" i="19" s="1"/>
  <c r="J454" i="19"/>
  <c r="M453" i="19"/>
  <c r="L453" i="19"/>
  <c r="M452" i="19"/>
  <c r="L452" i="19"/>
  <c r="M451" i="19"/>
  <c r="L451" i="19"/>
  <c r="M450" i="19"/>
  <c r="L450" i="19"/>
  <c r="J450" i="19"/>
  <c r="L449" i="19"/>
  <c r="K449" i="19" s="1"/>
  <c r="N449" i="19" s="1"/>
  <c r="L448" i="19"/>
  <c r="K448" i="19" s="1"/>
  <c r="N448" i="19" s="1"/>
  <c r="L447" i="19"/>
  <c r="K447" i="19" s="1"/>
  <c r="N447" i="19" s="1"/>
  <c r="L446" i="19"/>
  <c r="K446" i="19" s="1"/>
  <c r="J446" i="19"/>
  <c r="L445" i="19"/>
  <c r="K445" i="19" s="1"/>
  <c r="N445" i="19" s="1"/>
  <c r="L444" i="19"/>
  <c r="K444" i="19" s="1"/>
  <c r="N444" i="19" s="1"/>
  <c r="L443" i="19"/>
  <c r="K443" i="19" s="1"/>
  <c r="N443" i="19" s="1"/>
  <c r="L442" i="19"/>
  <c r="K442" i="19" s="1"/>
  <c r="N442" i="19" s="1"/>
  <c r="J442" i="19"/>
  <c r="M441" i="19"/>
  <c r="L441" i="19"/>
  <c r="M440" i="19"/>
  <c r="L440" i="19"/>
  <c r="M439" i="19"/>
  <c r="L439" i="19"/>
  <c r="M438" i="19"/>
  <c r="L438" i="19"/>
  <c r="J438" i="19"/>
  <c r="L437" i="19"/>
  <c r="K437" i="19" s="1"/>
  <c r="N437" i="19" s="1"/>
  <c r="L436" i="19"/>
  <c r="K436" i="19" s="1"/>
  <c r="N436" i="19" s="1"/>
  <c r="L435" i="19"/>
  <c r="K435" i="19" s="1"/>
  <c r="N435" i="19" s="1"/>
  <c r="L434" i="19"/>
  <c r="K434" i="19" s="1"/>
  <c r="N434" i="19" s="1"/>
  <c r="J434" i="19"/>
  <c r="L433" i="19"/>
  <c r="K433" i="19" s="1"/>
  <c r="N433" i="19" s="1"/>
  <c r="L432" i="19"/>
  <c r="K432" i="19" s="1"/>
  <c r="N432" i="19" s="1"/>
  <c r="L431" i="19"/>
  <c r="K431" i="19" s="1"/>
  <c r="N431" i="19" s="1"/>
  <c r="L430" i="19"/>
  <c r="K430" i="19" s="1"/>
  <c r="N430" i="19" s="1"/>
  <c r="J430" i="19"/>
  <c r="M429" i="19"/>
  <c r="L429" i="19"/>
  <c r="M428" i="19"/>
  <c r="L428" i="19"/>
  <c r="M427" i="19"/>
  <c r="L427" i="19"/>
  <c r="M426" i="19"/>
  <c r="L426" i="19"/>
  <c r="J426" i="19"/>
  <c r="M425" i="19"/>
  <c r="L425" i="19"/>
  <c r="M424" i="19"/>
  <c r="L424" i="19"/>
  <c r="M423" i="19"/>
  <c r="L423" i="19"/>
  <c r="M422" i="19"/>
  <c r="L422" i="19"/>
  <c r="J422" i="19"/>
  <c r="M421" i="19"/>
  <c r="L421" i="19"/>
  <c r="M420" i="19"/>
  <c r="L420" i="19"/>
  <c r="M419" i="19"/>
  <c r="L419" i="19"/>
  <c r="M418" i="19"/>
  <c r="L418" i="19"/>
  <c r="J418" i="19"/>
  <c r="M417" i="19"/>
  <c r="L417" i="19"/>
  <c r="M416" i="19"/>
  <c r="L416" i="19"/>
  <c r="M415" i="19"/>
  <c r="L415" i="19"/>
  <c r="M414" i="19"/>
  <c r="L414" i="19"/>
  <c r="J414" i="19"/>
  <c r="M413" i="19"/>
  <c r="L413" i="19"/>
  <c r="M412" i="19"/>
  <c r="L412" i="19"/>
  <c r="M411" i="19"/>
  <c r="L411" i="19"/>
  <c r="M410" i="19"/>
  <c r="L410" i="19"/>
  <c r="J410" i="19"/>
  <c r="M409" i="19"/>
  <c r="L409" i="19"/>
  <c r="M408" i="19"/>
  <c r="L408" i="19"/>
  <c r="M407" i="19"/>
  <c r="L407" i="19"/>
  <c r="M406" i="19"/>
  <c r="L406" i="19"/>
  <c r="J406" i="19"/>
  <c r="M405" i="19"/>
  <c r="L405" i="19"/>
  <c r="M404" i="19"/>
  <c r="L404" i="19"/>
  <c r="M403" i="19"/>
  <c r="L403" i="19"/>
  <c r="M402" i="19"/>
  <c r="L402" i="19"/>
  <c r="J402" i="19"/>
  <c r="M401" i="19"/>
  <c r="L401" i="19"/>
  <c r="M400" i="19"/>
  <c r="L400" i="19"/>
  <c r="M399" i="19"/>
  <c r="L399" i="19"/>
  <c r="M398" i="19"/>
  <c r="L398" i="19"/>
  <c r="J398" i="19"/>
  <c r="M397" i="19"/>
  <c r="L397" i="19"/>
  <c r="M396" i="19"/>
  <c r="L396" i="19"/>
  <c r="M395" i="19"/>
  <c r="L395" i="19"/>
  <c r="M394" i="19"/>
  <c r="L394" i="19"/>
  <c r="J394" i="19"/>
  <c r="M393" i="19"/>
  <c r="L393" i="19"/>
  <c r="M392" i="19"/>
  <c r="L392" i="19"/>
  <c r="M391" i="19"/>
  <c r="L391" i="19"/>
  <c r="M390" i="19"/>
  <c r="L390" i="19"/>
  <c r="J390" i="19"/>
  <c r="M389" i="19"/>
  <c r="L389" i="19"/>
  <c r="M388" i="19"/>
  <c r="L388" i="19"/>
  <c r="M387" i="19"/>
  <c r="L387" i="19"/>
  <c r="M386" i="19"/>
  <c r="L386" i="19"/>
  <c r="J386" i="19"/>
  <c r="M385" i="19"/>
  <c r="L385" i="19"/>
  <c r="M384" i="19"/>
  <c r="L384" i="19"/>
  <c r="M383" i="19"/>
  <c r="L383" i="19"/>
  <c r="M382" i="19"/>
  <c r="L382" i="19"/>
  <c r="J382" i="19"/>
  <c r="L381" i="19"/>
  <c r="K381" i="19" s="1"/>
  <c r="N381" i="19" s="1"/>
  <c r="L380" i="19"/>
  <c r="K380" i="19" s="1"/>
  <c r="N380" i="19" s="1"/>
  <c r="L379" i="19"/>
  <c r="K379" i="19" s="1"/>
  <c r="N379" i="19" s="1"/>
  <c r="L378" i="19"/>
  <c r="K378" i="19" s="1"/>
  <c r="J378" i="19"/>
  <c r="M377" i="19"/>
  <c r="L377" i="19"/>
  <c r="M376" i="19"/>
  <c r="L376" i="19"/>
  <c r="M375" i="19"/>
  <c r="L375" i="19"/>
  <c r="M374" i="19"/>
  <c r="L374" i="19"/>
  <c r="J374" i="19"/>
  <c r="M373" i="19"/>
  <c r="L373" i="19"/>
  <c r="M372" i="19"/>
  <c r="L372" i="19"/>
  <c r="M371" i="19"/>
  <c r="L371" i="19"/>
  <c r="M370" i="19"/>
  <c r="L370" i="19"/>
  <c r="J370" i="19"/>
  <c r="M369" i="19"/>
  <c r="L369" i="19"/>
  <c r="M368" i="19"/>
  <c r="L368" i="19"/>
  <c r="M367" i="19"/>
  <c r="L367" i="19"/>
  <c r="M366" i="19"/>
  <c r="L366" i="19"/>
  <c r="J366" i="19"/>
  <c r="L365" i="19"/>
  <c r="K365" i="19" s="1"/>
  <c r="N365" i="19" s="1"/>
  <c r="L364" i="19"/>
  <c r="K364" i="19" s="1"/>
  <c r="N364" i="19" s="1"/>
  <c r="L363" i="19"/>
  <c r="K363" i="19" s="1"/>
  <c r="N363" i="19" s="1"/>
  <c r="L362" i="19"/>
  <c r="K362" i="19" s="1"/>
  <c r="J362" i="19"/>
  <c r="M361" i="19"/>
  <c r="L361" i="19"/>
  <c r="M360" i="19"/>
  <c r="L360" i="19"/>
  <c r="M359" i="19"/>
  <c r="L359" i="19"/>
  <c r="M358" i="19"/>
  <c r="L358" i="19"/>
  <c r="J358" i="19"/>
  <c r="M357" i="19"/>
  <c r="L357" i="19"/>
  <c r="M356" i="19"/>
  <c r="L356" i="19"/>
  <c r="M355" i="19"/>
  <c r="L355" i="19"/>
  <c r="M354" i="19"/>
  <c r="L354" i="19"/>
  <c r="J354" i="19"/>
  <c r="M353" i="19"/>
  <c r="L353" i="19"/>
  <c r="M352" i="19"/>
  <c r="L352" i="19"/>
  <c r="M351" i="19"/>
  <c r="L351" i="19"/>
  <c r="M350" i="19"/>
  <c r="L350" i="19"/>
  <c r="J350" i="19"/>
  <c r="L349" i="19"/>
  <c r="K349" i="19" s="1"/>
  <c r="N349" i="19" s="1"/>
  <c r="L348" i="19"/>
  <c r="K348" i="19" s="1"/>
  <c r="N348" i="19" s="1"/>
  <c r="L347" i="19"/>
  <c r="K347" i="19" s="1"/>
  <c r="N347" i="19" s="1"/>
  <c r="L346" i="19"/>
  <c r="K346" i="19" s="1"/>
  <c r="N346" i="19" s="1"/>
  <c r="J346" i="19"/>
  <c r="M345" i="19"/>
  <c r="L345" i="19"/>
  <c r="M344" i="19"/>
  <c r="L344" i="19"/>
  <c r="M343" i="19"/>
  <c r="L343" i="19"/>
  <c r="M342" i="19"/>
  <c r="L342" i="19"/>
  <c r="M341" i="19"/>
  <c r="L341" i="19"/>
  <c r="M340" i="19"/>
  <c r="L340" i="19"/>
  <c r="M339" i="19"/>
  <c r="L339" i="19"/>
  <c r="M338" i="19"/>
  <c r="L338" i="19"/>
  <c r="J338" i="19"/>
  <c r="M337" i="19"/>
  <c r="L337" i="19"/>
  <c r="M336" i="19"/>
  <c r="L336" i="19"/>
  <c r="M335" i="19"/>
  <c r="L335" i="19"/>
  <c r="M334" i="19"/>
  <c r="L334" i="19"/>
  <c r="J334" i="19"/>
  <c r="M189" i="19"/>
  <c r="L189" i="19"/>
  <c r="M188" i="19"/>
  <c r="L188" i="19"/>
  <c r="M187" i="19"/>
  <c r="L187" i="19"/>
  <c r="M186" i="19"/>
  <c r="L186" i="19"/>
  <c r="J186" i="19"/>
  <c r="M185" i="19"/>
  <c r="K185" i="19" s="1"/>
  <c r="N185" i="19" s="1"/>
  <c r="M184" i="19"/>
  <c r="K184" i="19" s="1"/>
  <c r="N184" i="19" s="1"/>
  <c r="M183" i="19"/>
  <c r="K183" i="19" s="1"/>
  <c r="N183" i="19" s="1"/>
  <c r="M182" i="19"/>
  <c r="K182" i="19" s="1"/>
  <c r="N182" i="19" s="1"/>
  <c r="J182" i="19"/>
  <c r="M181" i="19"/>
  <c r="L181" i="19"/>
  <c r="M180" i="19"/>
  <c r="L180" i="19"/>
  <c r="M179" i="19"/>
  <c r="L179" i="19"/>
  <c r="M178" i="19"/>
  <c r="L178" i="19"/>
  <c r="J178" i="19"/>
  <c r="M177" i="19"/>
  <c r="L177" i="19"/>
  <c r="M176" i="19"/>
  <c r="L176" i="19"/>
  <c r="M175" i="19"/>
  <c r="L175" i="19"/>
  <c r="M174" i="19"/>
  <c r="L174" i="19"/>
  <c r="J174" i="19"/>
  <c r="M173" i="19"/>
  <c r="L173" i="19"/>
  <c r="M172" i="19"/>
  <c r="L172" i="19"/>
  <c r="M171" i="19"/>
  <c r="L171" i="19"/>
  <c r="M170" i="19"/>
  <c r="L170" i="19"/>
  <c r="J170" i="19"/>
  <c r="M169" i="19"/>
  <c r="K169" i="19" s="1"/>
  <c r="N169" i="19" s="1"/>
  <c r="M168" i="19"/>
  <c r="K168" i="19" s="1"/>
  <c r="N168" i="19" s="1"/>
  <c r="M167" i="19"/>
  <c r="K167" i="19" s="1"/>
  <c r="N167" i="19" s="1"/>
  <c r="M166" i="19"/>
  <c r="K166" i="19" s="1"/>
  <c r="N166" i="19" s="1"/>
  <c r="J166" i="19"/>
  <c r="M165" i="19"/>
  <c r="L165" i="19"/>
  <c r="M164" i="19"/>
  <c r="L164" i="19"/>
  <c r="M163" i="19"/>
  <c r="L163" i="19"/>
  <c r="M162" i="19"/>
  <c r="L162" i="19"/>
  <c r="J162" i="19"/>
  <c r="M161" i="19"/>
  <c r="L161" i="19"/>
  <c r="M160" i="19"/>
  <c r="L160" i="19"/>
  <c r="M159" i="19"/>
  <c r="L159" i="19"/>
  <c r="M158" i="19"/>
  <c r="L158" i="19"/>
  <c r="J158" i="19"/>
  <c r="M157" i="19"/>
  <c r="L157" i="19"/>
  <c r="M156" i="19"/>
  <c r="L156" i="19"/>
  <c r="M155" i="19"/>
  <c r="L155" i="19"/>
  <c r="M154" i="19"/>
  <c r="L154" i="19"/>
  <c r="J154" i="19"/>
  <c r="M153" i="19"/>
  <c r="K153" i="19" s="1"/>
  <c r="N153" i="19" s="1"/>
  <c r="M152" i="19"/>
  <c r="K152" i="19" s="1"/>
  <c r="N152" i="19" s="1"/>
  <c r="M151" i="19"/>
  <c r="K151" i="19" s="1"/>
  <c r="N151" i="19" s="1"/>
  <c r="M150" i="19"/>
  <c r="K150" i="19" s="1"/>
  <c r="N150" i="19" s="1"/>
  <c r="J150" i="19"/>
  <c r="M149" i="19"/>
  <c r="L149" i="19"/>
  <c r="M148" i="19"/>
  <c r="L148" i="19"/>
  <c r="M147" i="19"/>
  <c r="L147" i="19"/>
  <c r="M146" i="19"/>
  <c r="L146" i="19"/>
  <c r="J146" i="19"/>
  <c r="M145" i="19"/>
  <c r="L145" i="19"/>
  <c r="M144" i="19"/>
  <c r="L144" i="19"/>
  <c r="M143" i="19"/>
  <c r="L143" i="19"/>
  <c r="M142" i="19"/>
  <c r="L142" i="19"/>
  <c r="J142" i="19"/>
  <c r="M141" i="19"/>
  <c r="L141" i="19"/>
  <c r="M140" i="19"/>
  <c r="L140" i="19"/>
  <c r="M139" i="19"/>
  <c r="L139" i="19"/>
  <c r="M138" i="19"/>
  <c r="L138" i="19"/>
  <c r="J138" i="19"/>
  <c r="M137" i="19"/>
  <c r="L137" i="19"/>
  <c r="M136" i="19"/>
  <c r="L136" i="19"/>
  <c r="M135" i="19"/>
  <c r="L135" i="19"/>
  <c r="M134" i="19"/>
  <c r="L134" i="19"/>
  <c r="J134" i="19"/>
  <c r="M133" i="19"/>
  <c r="L133" i="19"/>
  <c r="M132" i="19"/>
  <c r="L132" i="19"/>
  <c r="M131" i="19"/>
  <c r="L131" i="19"/>
  <c r="M130" i="19"/>
  <c r="L130" i="19"/>
  <c r="J130" i="19"/>
  <c r="M129" i="19"/>
  <c r="L129" i="19"/>
  <c r="M128" i="19"/>
  <c r="L128" i="19"/>
  <c r="M127" i="19"/>
  <c r="L127" i="19"/>
  <c r="M126" i="19"/>
  <c r="L126" i="19"/>
  <c r="J126" i="19"/>
  <c r="M125" i="19"/>
  <c r="L125" i="19"/>
  <c r="M124" i="19"/>
  <c r="L124" i="19"/>
  <c r="M123" i="19"/>
  <c r="L123" i="19"/>
  <c r="M122" i="19"/>
  <c r="L122" i="19"/>
  <c r="J122" i="19"/>
  <c r="M121" i="19"/>
  <c r="L121" i="19"/>
  <c r="M120" i="19"/>
  <c r="L120" i="19"/>
  <c r="M119" i="19"/>
  <c r="L119" i="19"/>
  <c r="M118" i="19"/>
  <c r="L118" i="19"/>
  <c r="J118" i="19"/>
  <c r="M117" i="19"/>
  <c r="L117" i="19"/>
  <c r="M116" i="19"/>
  <c r="L116" i="19"/>
  <c r="M115" i="19"/>
  <c r="L115" i="19"/>
  <c r="M114" i="19"/>
  <c r="L114" i="19"/>
  <c r="J114" i="19"/>
  <c r="M113" i="19"/>
  <c r="L113" i="19"/>
  <c r="M112" i="19"/>
  <c r="L112" i="19"/>
  <c r="M111" i="19"/>
  <c r="L111" i="19"/>
  <c r="M110" i="19"/>
  <c r="L110" i="19"/>
  <c r="J110" i="19"/>
  <c r="M109" i="19"/>
  <c r="L109" i="19"/>
  <c r="M108" i="19"/>
  <c r="L108" i="19"/>
  <c r="M107" i="19"/>
  <c r="L107" i="19"/>
  <c r="M106" i="19"/>
  <c r="L106" i="19"/>
  <c r="J106" i="19"/>
  <c r="M105" i="19"/>
  <c r="L105" i="19"/>
  <c r="M104" i="19"/>
  <c r="L104" i="19"/>
  <c r="M103" i="19"/>
  <c r="L103" i="19"/>
  <c r="M102" i="19"/>
  <c r="L102" i="19"/>
  <c r="J102" i="19"/>
  <c r="M101" i="19"/>
  <c r="L101" i="19"/>
  <c r="M100" i="19"/>
  <c r="L100" i="19"/>
  <c r="M99" i="19"/>
  <c r="L99" i="19"/>
  <c r="M98" i="19"/>
  <c r="L98" i="19"/>
  <c r="J98" i="19"/>
  <c r="M97" i="19"/>
  <c r="L97" i="19"/>
  <c r="M96" i="19"/>
  <c r="L96" i="19"/>
  <c r="M95" i="19"/>
  <c r="L95" i="19"/>
  <c r="M94" i="19"/>
  <c r="L94" i="19"/>
  <c r="J94" i="19"/>
  <c r="L93" i="19"/>
  <c r="K93" i="19" s="1"/>
  <c r="N93" i="19" s="1"/>
  <c r="L92" i="19"/>
  <c r="K92" i="19" s="1"/>
  <c r="N92" i="19" s="1"/>
  <c r="L91" i="19"/>
  <c r="K91" i="19" s="1"/>
  <c r="N91" i="19" s="1"/>
  <c r="L90" i="19"/>
  <c r="K90" i="19" s="1"/>
  <c r="J90" i="19"/>
  <c r="M89" i="19"/>
  <c r="L89" i="19"/>
  <c r="M88" i="19"/>
  <c r="L88" i="19"/>
  <c r="M87" i="19"/>
  <c r="L87" i="19"/>
  <c r="M86" i="19"/>
  <c r="L86" i="19"/>
  <c r="J86" i="19"/>
  <c r="M85" i="19"/>
  <c r="L85" i="19"/>
  <c r="M84" i="19"/>
  <c r="L84" i="19"/>
  <c r="M83" i="19"/>
  <c r="L83" i="19"/>
  <c r="M82" i="19"/>
  <c r="L82" i="19"/>
  <c r="J82" i="19"/>
  <c r="L81" i="19"/>
  <c r="K81" i="19" s="1"/>
  <c r="N81" i="19" s="1"/>
  <c r="L80" i="19"/>
  <c r="K80" i="19" s="1"/>
  <c r="N80" i="19" s="1"/>
  <c r="L79" i="19"/>
  <c r="K79" i="19" s="1"/>
  <c r="N79" i="19" s="1"/>
  <c r="L78" i="19"/>
  <c r="K78" i="19" s="1"/>
  <c r="N78" i="19" s="1"/>
  <c r="J78" i="19"/>
  <c r="L77" i="19"/>
  <c r="K77" i="19" s="1"/>
  <c r="N77" i="19" s="1"/>
  <c r="L76" i="19"/>
  <c r="K76" i="19" s="1"/>
  <c r="N76" i="19" s="1"/>
  <c r="L75" i="19"/>
  <c r="K75" i="19" s="1"/>
  <c r="N75" i="19" s="1"/>
  <c r="L74" i="19"/>
  <c r="K74" i="19" s="1"/>
  <c r="J74" i="19"/>
  <c r="M73" i="19"/>
  <c r="L73" i="19"/>
  <c r="M72" i="19"/>
  <c r="L72" i="19"/>
  <c r="M71" i="19"/>
  <c r="L71" i="19"/>
  <c r="M70" i="19"/>
  <c r="L70" i="19"/>
  <c r="J70" i="19"/>
  <c r="M69" i="19"/>
  <c r="L69" i="19"/>
  <c r="M68" i="19"/>
  <c r="L68" i="19"/>
  <c r="M67" i="19"/>
  <c r="L67" i="19"/>
  <c r="M66" i="19"/>
  <c r="L66" i="19"/>
  <c r="J66" i="19"/>
  <c r="L65" i="19"/>
  <c r="K65" i="19" s="1"/>
  <c r="N65" i="19" s="1"/>
  <c r="L64" i="19"/>
  <c r="K64" i="19" s="1"/>
  <c r="N64" i="19" s="1"/>
  <c r="L63" i="19"/>
  <c r="K63" i="19" s="1"/>
  <c r="N63" i="19" s="1"/>
  <c r="L62" i="19"/>
  <c r="K62" i="19" s="1"/>
  <c r="N62" i="19" s="1"/>
  <c r="J62" i="19"/>
  <c r="L61" i="19"/>
  <c r="K61" i="19" s="1"/>
  <c r="N61" i="19" s="1"/>
  <c r="L60" i="19"/>
  <c r="K60" i="19" s="1"/>
  <c r="N60" i="19" s="1"/>
  <c r="L59" i="19"/>
  <c r="K59" i="19" s="1"/>
  <c r="N59" i="19" s="1"/>
  <c r="L58" i="19"/>
  <c r="K58" i="19" s="1"/>
  <c r="J58" i="19"/>
  <c r="M57" i="19"/>
  <c r="L57" i="19"/>
  <c r="M56" i="19"/>
  <c r="L56" i="19"/>
  <c r="M55" i="19"/>
  <c r="L55" i="19"/>
  <c r="M54" i="19"/>
  <c r="L54" i="19"/>
  <c r="J54" i="19"/>
  <c r="M53" i="19"/>
  <c r="L53" i="19"/>
  <c r="M52" i="19"/>
  <c r="L52" i="19"/>
  <c r="M51" i="19"/>
  <c r="L51" i="19"/>
  <c r="M50" i="19"/>
  <c r="L50" i="19"/>
  <c r="J50" i="19"/>
  <c r="L49" i="19"/>
  <c r="K49" i="19" s="1"/>
  <c r="N49" i="19" s="1"/>
  <c r="L48" i="19"/>
  <c r="K48" i="19" s="1"/>
  <c r="N48" i="19" s="1"/>
  <c r="L47" i="19"/>
  <c r="K47" i="19" s="1"/>
  <c r="N47" i="19" s="1"/>
  <c r="L46" i="19"/>
  <c r="K46" i="19" s="1"/>
  <c r="N46" i="19" s="1"/>
  <c r="J46" i="19"/>
  <c r="M45" i="19"/>
  <c r="K45" i="19" s="1"/>
  <c r="N45" i="19" s="1"/>
  <c r="M44" i="19"/>
  <c r="K44" i="19" s="1"/>
  <c r="N44" i="19" s="1"/>
  <c r="M43" i="19"/>
  <c r="K43" i="19" s="1"/>
  <c r="N43" i="19" s="1"/>
  <c r="M42" i="19"/>
  <c r="K42" i="19" s="1"/>
  <c r="N42" i="19" s="1"/>
  <c r="J42" i="19"/>
  <c r="M41" i="19"/>
  <c r="L41" i="19"/>
  <c r="M40" i="19"/>
  <c r="L40" i="19"/>
  <c r="M39" i="19"/>
  <c r="L39" i="19"/>
  <c r="M38" i="19"/>
  <c r="L38" i="19"/>
  <c r="J38" i="19"/>
  <c r="M37" i="19"/>
  <c r="L37" i="19"/>
  <c r="M36" i="19"/>
  <c r="L36" i="19"/>
  <c r="M35" i="19"/>
  <c r="L35" i="19"/>
  <c r="M34" i="19"/>
  <c r="L34" i="19"/>
  <c r="J34" i="19"/>
  <c r="M33" i="19"/>
  <c r="L33" i="19"/>
  <c r="M32" i="19"/>
  <c r="L32" i="19"/>
  <c r="M31" i="19"/>
  <c r="L31" i="19"/>
  <c r="M30" i="19"/>
  <c r="L30" i="19"/>
  <c r="J30" i="19"/>
  <c r="M29" i="19"/>
  <c r="K29" i="19" s="1"/>
  <c r="N29" i="19" s="1"/>
  <c r="M28" i="19"/>
  <c r="K28" i="19" s="1"/>
  <c r="N28" i="19" s="1"/>
  <c r="M27" i="19"/>
  <c r="K27" i="19" s="1"/>
  <c r="N27" i="19" s="1"/>
  <c r="M26" i="19"/>
  <c r="K26" i="19" s="1"/>
  <c r="J26" i="19"/>
  <c r="M25" i="19"/>
  <c r="L25" i="19"/>
  <c r="M24" i="19"/>
  <c r="L24" i="19"/>
  <c r="M23" i="19"/>
  <c r="L23" i="19"/>
  <c r="M22" i="19"/>
  <c r="L22" i="19"/>
  <c r="J22" i="19"/>
  <c r="M21" i="19"/>
  <c r="L21" i="19"/>
  <c r="M20" i="19"/>
  <c r="L20" i="19"/>
  <c r="M19" i="19"/>
  <c r="L19" i="19"/>
  <c r="M18" i="19"/>
  <c r="L18" i="19"/>
  <c r="J18" i="19"/>
  <c r="M17" i="19"/>
  <c r="L17" i="19"/>
  <c r="M16" i="19"/>
  <c r="L16" i="19"/>
  <c r="M15" i="19"/>
  <c r="L15" i="19"/>
  <c r="M14" i="19"/>
  <c r="L14" i="19"/>
  <c r="J14" i="19"/>
  <c r="M13" i="19"/>
  <c r="K13" i="19" s="1"/>
  <c r="N13" i="19" s="1"/>
  <c r="M12" i="19"/>
  <c r="K12" i="19" s="1"/>
  <c r="N12" i="19" s="1"/>
  <c r="M11" i="19"/>
  <c r="K11" i="19" s="1"/>
  <c r="N11" i="19" s="1"/>
  <c r="M10" i="19"/>
  <c r="K10" i="19" s="1"/>
  <c r="J10" i="19"/>
  <c r="M9" i="19"/>
  <c r="L9" i="19"/>
  <c r="M8" i="19"/>
  <c r="L8" i="19"/>
  <c r="M7" i="19"/>
  <c r="L7" i="19"/>
  <c r="M6" i="19"/>
  <c r="L6" i="19"/>
  <c r="J6" i="19"/>
  <c r="M5" i="19"/>
  <c r="L5" i="19"/>
  <c r="M4" i="19"/>
  <c r="L4" i="19"/>
  <c r="M3" i="19"/>
  <c r="L3" i="19"/>
  <c r="M2" i="19"/>
  <c r="L2" i="19"/>
  <c r="J2" i="19"/>
  <c r="K522" i="19" l="1"/>
  <c r="N522" i="19" s="1"/>
  <c r="K341" i="19"/>
  <c r="N341" i="19" s="1"/>
  <c r="K526" i="19"/>
  <c r="N526" i="19" s="1"/>
  <c r="K571" i="19"/>
  <c r="N571" i="19" s="1"/>
  <c r="K127" i="19"/>
  <c r="N127" i="19" s="1"/>
  <c r="K134" i="19"/>
  <c r="O134" i="19" s="1"/>
  <c r="K161" i="19"/>
  <c r="N161" i="19" s="1"/>
  <c r="K777" i="19"/>
  <c r="N777" i="19" s="1"/>
  <c r="K770" i="19"/>
  <c r="N770" i="19" s="1"/>
  <c r="K775" i="19"/>
  <c r="N775" i="19" s="1"/>
  <c r="K681" i="19"/>
  <c r="N681" i="19" s="1"/>
  <c r="K695" i="19"/>
  <c r="N695" i="19" s="1"/>
  <c r="K724" i="19"/>
  <c r="N724" i="19" s="1"/>
  <c r="K369" i="19"/>
  <c r="N369" i="19" s="1"/>
  <c r="K620" i="19"/>
  <c r="N620" i="19" s="1"/>
  <c r="K632" i="19"/>
  <c r="N632" i="19" s="1"/>
  <c r="K662" i="19"/>
  <c r="N662" i="19" s="1"/>
  <c r="K747" i="19"/>
  <c r="N747" i="19" s="1"/>
  <c r="K768" i="19"/>
  <c r="N768" i="19" s="1"/>
  <c r="P758" i="19"/>
  <c r="K569" i="19"/>
  <c r="N569" i="19" s="1"/>
  <c r="K684" i="19"/>
  <c r="N684" i="19" s="1"/>
  <c r="K691" i="19"/>
  <c r="N691" i="19" s="1"/>
  <c r="K698" i="19"/>
  <c r="N698" i="19" s="1"/>
  <c r="P698" i="19" s="1"/>
  <c r="K452" i="19"/>
  <c r="N452" i="19" s="1"/>
  <c r="K124" i="19"/>
  <c r="N124" i="19" s="1"/>
  <c r="K2" i="19"/>
  <c r="N2" i="19" s="1"/>
  <c r="K464" i="19"/>
  <c r="N464" i="19" s="1"/>
  <c r="K53" i="19"/>
  <c r="N53" i="19" s="1"/>
  <c r="K67" i="19"/>
  <c r="N67" i="19" s="1"/>
  <c r="K133" i="19"/>
  <c r="N133" i="19" s="1"/>
  <c r="K140" i="19"/>
  <c r="N140" i="19" s="1"/>
  <c r="K752" i="19"/>
  <c r="N752" i="19" s="1"/>
  <c r="K71" i="19"/>
  <c r="N71" i="19" s="1"/>
  <c r="K105" i="19"/>
  <c r="N105" i="19" s="1"/>
  <c r="K119" i="19"/>
  <c r="N119" i="19" s="1"/>
  <c r="K137" i="19"/>
  <c r="N137" i="19" s="1"/>
  <c r="K144" i="19"/>
  <c r="N144" i="19" s="1"/>
  <c r="O46" i="19"/>
  <c r="K51" i="19"/>
  <c r="N51" i="19" s="1"/>
  <c r="K82" i="19"/>
  <c r="N82" i="19" s="1"/>
  <c r="P82" i="19" s="1"/>
  <c r="K345" i="19"/>
  <c r="N345" i="19" s="1"/>
  <c r="K350" i="19"/>
  <c r="N350" i="19" s="1"/>
  <c r="O434" i="19"/>
  <c r="K669" i="19"/>
  <c r="N669" i="19" s="1"/>
  <c r="K55" i="19"/>
  <c r="N55" i="19" s="1"/>
  <c r="K354" i="19"/>
  <c r="N354" i="19" s="1"/>
  <c r="P354" i="19" s="1"/>
  <c r="K572" i="19"/>
  <c r="N572" i="19" s="1"/>
  <c r="K38" i="19"/>
  <c r="N38" i="19" s="1"/>
  <c r="P38" i="19" s="1"/>
  <c r="P78" i="19"/>
  <c r="K509" i="19"/>
  <c r="N509" i="19" s="1"/>
  <c r="K513" i="19"/>
  <c r="N513" i="19" s="1"/>
  <c r="K727" i="19"/>
  <c r="N727" i="19" s="1"/>
  <c r="K741" i="19"/>
  <c r="N741" i="19" s="1"/>
  <c r="P166" i="19"/>
  <c r="K696" i="19"/>
  <c r="N696" i="19" s="1"/>
  <c r="K550" i="19"/>
  <c r="O550" i="19" s="1"/>
  <c r="O594" i="19"/>
  <c r="K679" i="19"/>
  <c r="N679" i="19" s="1"/>
  <c r="K718" i="19"/>
  <c r="O718" i="19" s="1"/>
  <c r="K83" i="19"/>
  <c r="N83" i="19" s="1"/>
  <c r="K123" i="19"/>
  <c r="N123" i="19" s="1"/>
  <c r="K392" i="19"/>
  <c r="N392" i="19" s="1"/>
  <c r="K403" i="19"/>
  <c r="N403" i="19" s="1"/>
  <c r="K428" i="19"/>
  <c r="N428" i="19" s="1"/>
  <c r="K542" i="19"/>
  <c r="N542" i="19" s="1"/>
  <c r="P542" i="19" s="1"/>
  <c r="K610" i="19"/>
  <c r="N610" i="19" s="1"/>
  <c r="P610" i="19" s="1"/>
  <c r="K633" i="19"/>
  <c r="N633" i="19" s="1"/>
  <c r="K640" i="19"/>
  <c r="N640" i="19" s="1"/>
  <c r="K687" i="19"/>
  <c r="N687" i="19" s="1"/>
  <c r="K705" i="19"/>
  <c r="N705" i="19" s="1"/>
  <c r="K102" i="19"/>
  <c r="O102" i="19" s="1"/>
  <c r="K120" i="19"/>
  <c r="N120" i="19" s="1"/>
  <c r="K382" i="19"/>
  <c r="O382" i="19" s="1"/>
  <c r="K404" i="19"/>
  <c r="N404" i="19" s="1"/>
  <c r="O518" i="19"/>
  <c r="O574" i="19"/>
  <c r="K667" i="19"/>
  <c r="N667" i="19" s="1"/>
  <c r="K674" i="19"/>
  <c r="N674" i="19" s="1"/>
  <c r="P674" i="19" s="1"/>
  <c r="K719" i="19"/>
  <c r="N719" i="19" s="1"/>
  <c r="K723" i="19"/>
  <c r="N723" i="19" s="1"/>
  <c r="K726" i="19"/>
  <c r="O726" i="19" s="1"/>
  <c r="K744" i="19"/>
  <c r="N744" i="19" s="1"/>
  <c r="K772" i="19"/>
  <c r="N772" i="19" s="1"/>
  <c r="K99" i="19"/>
  <c r="N99" i="19" s="1"/>
  <c r="K351" i="19"/>
  <c r="N351" i="19" s="1"/>
  <c r="K358" i="19"/>
  <c r="N358" i="19" s="1"/>
  <c r="P358" i="19" s="1"/>
  <c r="K367" i="19"/>
  <c r="N367" i="19" s="1"/>
  <c r="K383" i="19"/>
  <c r="N383" i="19" s="1"/>
  <c r="K390" i="19"/>
  <c r="N390" i="19" s="1"/>
  <c r="P390" i="19" s="1"/>
  <c r="K408" i="19"/>
  <c r="N408" i="19" s="1"/>
  <c r="K599" i="19"/>
  <c r="N599" i="19" s="1"/>
  <c r="K40" i="19"/>
  <c r="N40" i="19" s="1"/>
  <c r="K528" i="19"/>
  <c r="N528" i="19" s="1"/>
  <c r="K544" i="19"/>
  <c r="N544" i="19" s="1"/>
  <c r="K568" i="19"/>
  <c r="N568" i="19" s="1"/>
  <c r="K582" i="19"/>
  <c r="N582" i="19" s="1"/>
  <c r="P582" i="19" s="1"/>
  <c r="K619" i="19"/>
  <c r="N619" i="19" s="1"/>
  <c r="K720" i="19"/>
  <c r="N720" i="19" s="1"/>
  <c r="K25" i="19"/>
  <c r="N25" i="19" s="1"/>
  <c r="K136" i="19"/>
  <c r="N136" i="19" s="1"/>
  <c r="K159" i="19"/>
  <c r="N159" i="19" s="1"/>
  <c r="K175" i="19"/>
  <c r="N175" i="19" s="1"/>
  <c r="K187" i="19"/>
  <c r="N187" i="19" s="1"/>
  <c r="K343" i="19"/>
  <c r="N343" i="19" s="1"/>
  <c r="K600" i="19"/>
  <c r="N600" i="19" s="1"/>
  <c r="K616" i="19"/>
  <c r="N616" i="19" s="1"/>
  <c r="K635" i="19"/>
  <c r="N635" i="19" s="1"/>
  <c r="K642" i="19"/>
  <c r="N642" i="19" s="1"/>
  <c r="P642" i="19" s="1"/>
  <c r="P646" i="19"/>
  <c r="K658" i="19"/>
  <c r="N658" i="19" s="1"/>
  <c r="K34" i="19"/>
  <c r="O34" i="19" s="1"/>
  <c r="K529" i="19"/>
  <c r="N529" i="19" s="1"/>
  <c r="K613" i="19"/>
  <c r="N613" i="19" s="1"/>
  <c r="K617" i="19"/>
  <c r="N617" i="19" s="1"/>
  <c r="K15" i="19"/>
  <c r="N15" i="19" s="1"/>
  <c r="K66" i="19"/>
  <c r="N66" i="19" s="1"/>
  <c r="K94" i="19"/>
  <c r="N94" i="19" s="1"/>
  <c r="P94" i="19" s="1"/>
  <c r="K129" i="19"/>
  <c r="N129" i="19" s="1"/>
  <c r="K155" i="19"/>
  <c r="N155" i="19" s="1"/>
  <c r="K370" i="19"/>
  <c r="N370" i="19" s="1"/>
  <c r="P370" i="19" s="1"/>
  <c r="K393" i="19"/>
  <c r="N393" i="19" s="1"/>
  <c r="K410" i="19"/>
  <c r="O410" i="19" s="1"/>
  <c r="K425" i="19"/>
  <c r="N425" i="19" s="1"/>
  <c r="K476" i="19"/>
  <c r="N476" i="19" s="1"/>
  <c r="K512" i="19"/>
  <c r="N512" i="19" s="1"/>
  <c r="K539" i="19"/>
  <c r="N539" i="19" s="1"/>
  <c r="K557" i="19"/>
  <c r="N557" i="19" s="1"/>
  <c r="K570" i="19"/>
  <c r="O570" i="19" s="1"/>
  <c r="K584" i="19"/>
  <c r="N584" i="19" s="1"/>
  <c r="K604" i="19"/>
  <c r="N604" i="19" s="1"/>
  <c r="K631" i="19"/>
  <c r="N631" i="19" s="1"/>
  <c r="K650" i="19"/>
  <c r="N650" i="19" s="1"/>
  <c r="P650" i="19" s="1"/>
  <c r="K671" i="19"/>
  <c r="N671" i="19" s="1"/>
  <c r="K678" i="19"/>
  <c r="N678" i="19" s="1"/>
  <c r="P678" i="19" s="1"/>
  <c r="K702" i="19"/>
  <c r="O702" i="19" s="1"/>
  <c r="K3" i="19"/>
  <c r="N3" i="19" s="1"/>
  <c r="K19" i="19"/>
  <c r="N19" i="19" s="1"/>
  <c r="K23" i="19"/>
  <c r="N23" i="19" s="1"/>
  <c r="K31" i="19"/>
  <c r="N31" i="19" s="1"/>
  <c r="K95" i="19"/>
  <c r="N95" i="19" s="1"/>
  <c r="K98" i="19"/>
  <c r="N98" i="19" s="1"/>
  <c r="P98" i="19" s="1"/>
  <c r="K415" i="19"/>
  <c r="N415" i="19" s="1"/>
  <c r="K439" i="19"/>
  <c r="N439" i="19" s="1"/>
  <c r="K453" i="19"/>
  <c r="N453" i="19" s="1"/>
  <c r="K525" i="19"/>
  <c r="N525" i="19" s="1"/>
  <c r="K665" i="19"/>
  <c r="N665" i="19" s="1"/>
  <c r="K703" i="19"/>
  <c r="N703" i="19" s="1"/>
  <c r="K32" i="19"/>
  <c r="N32" i="19" s="1"/>
  <c r="K130" i="19"/>
  <c r="N130" i="19" s="1"/>
  <c r="P130" i="19" s="1"/>
  <c r="K352" i="19"/>
  <c r="N352" i="19" s="1"/>
  <c r="K368" i="19"/>
  <c r="N368" i="19" s="1"/>
  <c r="P662" i="19"/>
  <c r="K751" i="19"/>
  <c r="N751" i="19" s="1"/>
  <c r="K17" i="19"/>
  <c r="N17" i="19" s="1"/>
  <c r="K36" i="19"/>
  <c r="N36" i="19" s="1"/>
  <c r="K173" i="19"/>
  <c r="N173" i="19" s="1"/>
  <c r="K180" i="19"/>
  <c r="N180" i="19" s="1"/>
  <c r="K423" i="19"/>
  <c r="N423" i="19" s="1"/>
  <c r="K551" i="19"/>
  <c r="N551" i="19" s="1"/>
  <c r="K589" i="19"/>
  <c r="N589" i="19" s="1"/>
  <c r="K625" i="19"/>
  <c r="N625" i="19" s="1"/>
  <c r="K636" i="19"/>
  <c r="N636" i="19" s="1"/>
  <c r="K21" i="19"/>
  <c r="N21" i="19" s="1"/>
  <c r="K33" i="19"/>
  <c r="N33" i="19" s="1"/>
  <c r="K73" i="19"/>
  <c r="N73" i="19" s="1"/>
  <c r="K89" i="19"/>
  <c r="N89" i="19" s="1"/>
  <c r="K338" i="19"/>
  <c r="N338" i="19" s="1"/>
  <c r="P338" i="19" s="1"/>
  <c r="K357" i="19"/>
  <c r="N357" i="19" s="1"/>
  <c r="K399" i="19"/>
  <c r="N399" i="19" s="1"/>
  <c r="K406" i="19"/>
  <c r="N406" i="19" s="1"/>
  <c r="P406" i="19" s="1"/>
  <c r="K417" i="19"/>
  <c r="N417" i="19" s="1"/>
  <c r="K508" i="19"/>
  <c r="N508" i="19" s="1"/>
  <c r="K523" i="19"/>
  <c r="N523" i="19" s="1"/>
  <c r="K527" i="19"/>
  <c r="N527" i="19" s="1"/>
  <c r="K573" i="19"/>
  <c r="N573" i="19" s="1"/>
  <c r="N594" i="19"/>
  <c r="P594" i="19" s="1"/>
  <c r="K630" i="19"/>
  <c r="N630" i="19" s="1"/>
  <c r="P630" i="19" s="1"/>
  <c r="K108" i="19"/>
  <c r="N108" i="19" s="1"/>
  <c r="K115" i="19"/>
  <c r="N115" i="19" s="1"/>
  <c r="K142" i="19"/>
  <c r="N142" i="19" s="1"/>
  <c r="P142" i="19" s="1"/>
  <c r="K5" i="19"/>
  <c r="N5" i="19" s="1"/>
  <c r="K30" i="19"/>
  <c r="N30" i="19" s="1"/>
  <c r="P30" i="19" s="1"/>
  <c r="K54" i="19"/>
  <c r="N54" i="19" s="1"/>
  <c r="P54" i="19" s="1"/>
  <c r="K57" i="19"/>
  <c r="N57" i="19" s="1"/>
  <c r="K85" i="19"/>
  <c r="N85" i="19" s="1"/>
  <c r="K88" i="19"/>
  <c r="N88" i="19" s="1"/>
  <c r="K109" i="19"/>
  <c r="N109" i="19" s="1"/>
  <c r="K116" i="19"/>
  <c r="N116" i="19" s="1"/>
  <c r="K135" i="19"/>
  <c r="N135" i="19" s="1"/>
  <c r="K139" i="19"/>
  <c r="N139" i="19" s="1"/>
  <c r="K146" i="19"/>
  <c r="N146" i="19" s="1"/>
  <c r="P146" i="19" s="1"/>
  <c r="K158" i="19"/>
  <c r="N158" i="19" s="1"/>
  <c r="P158" i="19" s="1"/>
  <c r="K165" i="19"/>
  <c r="N165" i="19" s="1"/>
  <c r="K177" i="19"/>
  <c r="N177" i="19" s="1"/>
  <c r="K189" i="19"/>
  <c r="N189" i="19" s="1"/>
  <c r="K355" i="19"/>
  <c r="N355" i="19" s="1"/>
  <c r="K397" i="19"/>
  <c r="N397" i="19" s="1"/>
  <c r="K407" i="19"/>
  <c r="N407" i="19" s="1"/>
  <c r="K498" i="19"/>
  <c r="N498" i="19" s="1"/>
  <c r="P498" i="19" s="1"/>
  <c r="K555" i="19"/>
  <c r="N555" i="19" s="1"/>
  <c r="K583" i="19"/>
  <c r="N583" i="19" s="1"/>
  <c r="K601" i="19"/>
  <c r="N601" i="19" s="1"/>
  <c r="K644" i="19"/>
  <c r="N644" i="19" s="1"/>
  <c r="K675" i="19"/>
  <c r="N675" i="19" s="1"/>
  <c r="K725" i="19"/>
  <c r="N725" i="19" s="1"/>
  <c r="K728" i="19"/>
  <c r="N728" i="19" s="1"/>
  <c r="K767" i="19"/>
  <c r="N767" i="19" s="1"/>
  <c r="K774" i="19"/>
  <c r="O774" i="19" s="1"/>
  <c r="K70" i="19"/>
  <c r="N70" i="19" s="1"/>
  <c r="K106" i="19"/>
  <c r="N106" i="19" s="1"/>
  <c r="P106" i="19" s="1"/>
  <c r="K117" i="19"/>
  <c r="N117" i="19" s="1"/>
  <c r="O150" i="19"/>
  <c r="K162" i="19"/>
  <c r="N162" i="19" s="1"/>
  <c r="P162" i="19" s="1"/>
  <c r="K356" i="19"/>
  <c r="N356" i="19" s="1"/>
  <c r="K387" i="19"/>
  <c r="N387" i="19" s="1"/>
  <c r="K427" i="19"/>
  <c r="N427" i="19" s="1"/>
  <c r="K489" i="19"/>
  <c r="N489" i="19" s="1"/>
  <c r="K514" i="19"/>
  <c r="N514" i="19" s="1"/>
  <c r="P514" i="19" s="1"/>
  <c r="K553" i="19"/>
  <c r="N553" i="19" s="1"/>
  <c r="K556" i="19"/>
  <c r="N556" i="19" s="1"/>
  <c r="K605" i="19"/>
  <c r="N605" i="19" s="1"/>
  <c r="K624" i="19"/>
  <c r="N624" i="19" s="1"/>
  <c r="K645" i="19"/>
  <c r="N645" i="19" s="1"/>
  <c r="K656" i="19"/>
  <c r="N656" i="19" s="1"/>
  <c r="K672" i="19"/>
  <c r="N672" i="19" s="1"/>
  <c r="K676" i="19"/>
  <c r="N676" i="19" s="1"/>
  <c r="P710" i="19"/>
  <c r="K715" i="19"/>
  <c r="N715" i="19" s="1"/>
  <c r="K722" i="19"/>
  <c r="N722" i="19" s="1"/>
  <c r="P722" i="19" s="1"/>
  <c r="K729" i="19"/>
  <c r="N729" i="19" s="1"/>
  <c r="K24" i="19"/>
  <c r="N24" i="19" s="1"/>
  <c r="K86" i="19"/>
  <c r="N86" i="19" s="1"/>
  <c r="P86" i="19" s="1"/>
  <c r="K97" i="19"/>
  <c r="N97" i="19" s="1"/>
  <c r="K339" i="19"/>
  <c r="N339" i="19" s="1"/>
  <c r="K360" i="19"/>
  <c r="N360" i="19" s="1"/>
  <c r="K372" i="19"/>
  <c r="N372" i="19" s="1"/>
  <c r="K384" i="19"/>
  <c r="N384" i="19" s="1"/>
  <c r="K398" i="19"/>
  <c r="N398" i="19" s="1"/>
  <c r="P398" i="19" s="1"/>
  <c r="K405" i="19"/>
  <c r="N405" i="19" s="1"/>
  <c r="K511" i="19"/>
  <c r="N511" i="19" s="1"/>
  <c r="K566" i="19"/>
  <c r="N566" i="19" s="1"/>
  <c r="P566" i="19" s="1"/>
  <c r="K587" i="19"/>
  <c r="N587" i="19" s="1"/>
  <c r="K663" i="19"/>
  <c r="N663" i="19" s="1"/>
  <c r="K666" i="19"/>
  <c r="N666" i="19" s="1"/>
  <c r="P666" i="19" s="1"/>
  <c r="K693" i="19"/>
  <c r="N693" i="19" s="1"/>
  <c r="K699" i="19"/>
  <c r="N699" i="19" s="1"/>
  <c r="K748" i="19"/>
  <c r="N748" i="19" s="1"/>
  <c r="K762" i="19"/>
  <c r="N762" i="19" s="1"/>
  <c r="P762" i="19" s="1"/>
  <c r="O90" i="19"/>
  <c r="K336" i="19"/>
  <c r="N336" i="19" s="1"/>
  <c r="K376" i="19"/>
  <c r="N376" i="19" s="1"/>
  <c r="K388" i="19"/>
  <c r="N388" i="19" s="1"/>
  <c r="K409" i="19"/>
  <c r="N409" i="19" s="1"/>
  <c r="K418" i="19"/>
  <c r="N418" i="19" s="1"/>
  <c r="P418" i="19" s="1"/>
  <c r="K422" i="19"/>
  <c r="N422" i="19" s="1"/>
  <c r="P422" i="19" s="1"/>
  <c r="K441" i="19"/>
  <c r="N441" i="19" s="1"/>
  <c r="P458" i="19"/>
  <c r="K515" i="19"/>
  <c r="N515" i="19" s="1"/>
  <c r="K547" i="19"/>
  <c r="N547" i="19" s="1"/>
  <c r="K612" i="19"/>
  <c r="N612" i="19" s="1"/>
  <c r="K657" i="19"/>
  <c r="N657" i="19" s="1"/>
  <c r="K664" i="19"/>
  <c r="N664" i="19" s="1"/>
  <c r="K670" i="19"/>
  <c r="N670" i="19" s="1"/>
  <c r="P670" i="19" s="1"/>
  <c r="K700" i="19"/>
  <c r="N700" i="19" s="1"/>
  <c r="K749" i="19"/>
  <c r="N749" i="19" s="1"/>
  <c r="K766" i="19"/>
  <c r="O766" i="19" s="1"/>
  <c r="K7" i="19"/>
  <c r="N7" i="19" s="1"/>
  <c r="K35" i="19"/>
  <c r="N35" i="19" s="1"/>
  <c r="K69" i="19"/>
  <c r="N69" i="19" s="1"/>
  <c r="K87" i="19"/>
  <c r="N87" i="19" s="1"/>
  <c r="K122" i="19"/>
  <c r="N122" i="19" s="1"/>
  <c r="P122" i="19" s="1"/>
  <c r="K132" i="19"/>
  <c r="N132" i="19" s="1"/>
  <c r="K157" i="19"/>
  <c r="N157" i="19" s="1"/>
  <c r="K477" i="19"/>
  <c r="N477" i="19" s="1"/>
  <c r="K487" i="19"/>
  <c r="N487" i="19" s="1"/>
  <c r="K516" i="19"/>
  <c r="N516" i="19" s="1"/>
  <c r="P526" i="19"/>
  <c r="K541" i="19"/>
  <c r="N541" i="19" s="1"/>
  <c r="K585" i="19"/>
  <c r="N585" i="19" s="1"/>
  <c r="O646" i="19"/>
  <c r="K377" i="19"/>
  <c r="N377" i="19" s="1"/>
  <c r="O578" i="19"/>
  <c r="K622" i="19"/>
  <c r="N622" i="19" s="1"/>
  <c r="P622" i="19" s="1"/>
  <c r="P626" i="19"/>
  <c r="K743" i="19"/>
  <c r="N743" i="19" s="1"/>
  <c r="K753" i="19"/>
  <c r="N753" i="19" s="1"/>
  <c r="K9" i="19"/>
  <c r="N9" i="19" s="1"/>
  <c r="K16" i="19"/>
  <c r="N16" i="19" s="1"/>
  <c r="K22" i="19"/>
  <c r="N22" i="19" s="1"/>
  <c r="P22" i="19" s="1"/>
  <c r="K52" i="19"/>
  <c r="N52" i="19" s="1"/>
  <c r="K131" i="19"/>
  <c r="N131" i="19" s="1"/>
  <c r="K148" i="19"/>
  <c r="N148" i="19" s="1"/>
  <c r="K160" i="19"/>
  <c r="N160" i="19" s="1"/>
  <c r="K163" i="19"/>
  <c r="N163" i="19" s="1"/>
  <c r="K171" i="19"/>
  <c r="N171" i="19" s="1"/>
  <c r="K174" i="19"/>
  <c r="O174" i="19" s="1"/>
  <c r="K344" i="19"/>
  <c r="N344" i="19" s="1"/>
  <c r="K440" i="19"/>
  <c r="N440" i="19" s="1"/>
  <c r="K621" i="19"/>
  <c r="N621" i="19" s="1"/>
  <c r="K638" i="19"/>
  <c r="N638" i="19" s="1"/>
  <c r="P638" i="19" s="1"/>
  <c r="K686" i="19"/>
  <c r="N686" i="19" s="1"/>
  <c r="P686" i="19" s="1"/>
  <c r="K771" i="19"/>
  <c r="N771" i="19" s="1"/>
  <c r="K4" i="19"/>
  <c r="N4" i="19" s="1"/>
  <c r="K6" i="19"/>
  <c r="O6" i="19" s="1"/>
  <c r="K14" i="19"/>
  <c r="N14" i="19" s="1"/>
  <c r="P14" i="19" s="1"/>
  <c r="K20" i="19"/>
  <c r="N20" i="19" s="1"/>
  <c r="K41" i="19"/>
  <c r="N41" i="19" s="1"/>
  <c r="K72" i="19"/>
  <c r="N72" i="19" s="1"/>
  <c r="K84" i="19"/>
  <c r="N84" i="19" s="1"/>
  <c r="K138" i="19"/>
  <c r="N138" i="19" s="1"/>
  <c r="P138" i="19" s="1"/>
  <c r="K374" i="19"/>
  <c r="O374" i="19" s="1"/>
  <c r="K615" i="19"/>
  <c r="N615" i="19" s="1"/>
  <c r="K50" i="19"/>
  <c r="O50" i="19" s="1"/>
  <c r="O78" i="19"/>
  <c r="N734" i="19"/>
  <c r="P734" i="19" s="1"/>
  <c r="O734" i="19"/>
  <c r="K18" i="19"/>
  <c r="N18" i="19" s="1"/>
  <c r="P18" i="19" s="1"/>
  <c r="K39" i="19"/>
  <c r="N39" i="19" s="1"/>
  <c r="K56" i="19"/>
  <c r="N56" i="19" s="1"/>
  <c r="O758" i="19"/>
  <c r="K8" i="19"/>
  <c r="N8" i="19" s="1"/>
  <c r="K37" i="19"/>
  <c r="N37" i="19" s="1"/>
  <c r="K68" i="19"/>
  <c r="N68" i="19" s="1"/>
  <c r="K111" i="19"/>
  <c r="N111" i="19" s="1"/>
  <c r="K121" i="19"/>
  <c r="N121" i="19" s="1"/>
  <c r="K361" i="19"/>
  <c r="N361" i="19" s="1"/>
  <c r="K366" i="19"/>
  <c r="K689" i="19"/>
  <c r="N689" i="19" s="1"/>
  <c r="O710" i="19"/>
  <c r="K335" i="19"/>
  <c r="N335" i="19" s="1"/>
  <c r="O378" i="19"/>
  <c r="P522" i="19"/>
  <c r="O526" i="19"/>
  <c r="K530" i="19"/>
  <c r="N530" i="19" s="1"/>
  <c r="P530" i="19" s="1"/>
  <c r="P578" i="19"/>
  <c r="K641" i="19"/>
  <c r="N641" i="19" s="1"/>
  <c r="K655" i="19"/>
  <c r="N655" i="19" s="1"/>
  <c r="K721" i="19"/>
  <c r="N721" i="19" s="1"/>
  <c r="K100" i="19"/>
  <c r="N100" i="19" s="1"/>
  <c r="K112" i="19"/>
  <c r="N112" i="19" s="1"/>
  <c r="K118" i="19"/>
  <c r="N118" i="19" s="1"/>
  <c r="P118" i="19" s="1"/>
  <c r="K125" i="19"/>
  <c r="N125" i="19" s="1"/>
  <c r="K128" i="19"/>
  <c r="N128" i="19" s="1"/>
  <c r="K164" i="19"/>
  <c r="N164" i="19" s="1"/>
  <c r="K172" i="19"/>
  <c r="N172" i="19" s="1"/>
  <c r="K375" i="19"/>
  <c r="N375" i="19" s="1"/>
  <c r="N378" i="19"/>
  <c r="P378" i="19" s="1"/>
  <c r="K414" i="19"/>
  <c r="N414" i="19" s="1"/>
  <c r="P414" i="19" s="1"/>
  <c r="K420" i="19"/>
  <c r="N420" i="19" s="1"/>
  <c r="K501" i="19"/>
  <c r="N501" i="19" s="1"/>
  <c r="K507" i="19"/>
  <c r="N507" i="19" s="1"/>
  <c r="K510" i="19"/>
  <c r="N510" i="19" s="1"/>
  <c r="P510" i="19" s="1"/>
  <c r="K538" i="19"/>
  <c r="N538" i="19" s="1"/>
  <c r="P538" i="19" s="1"/>
  <c r="K586" i="19"/>
  <c r="N586" i="19" s="1"/>
  <c r="P586" i="19" s="1"/>
  <c r="K603" i="19"/>
  <c r="N603" i="19" s="1"/>
  <c r="K763" i="19"/>
  <c r="N763" i="19" s="1"/>
  <c r="K769" i="19"/>
  <c r="N769" i="19" s="1"/>
  <c r="K113" i="19"/>
  <c r="N113" i="19" s="1"/>
  <c r="K143" i="19"/>
  <c r="N143" i="19" s="1"/>
  <c r="K149" i="19"/>
  <c r="N149" i="19" s="1"/>
  <c r="K156" i="19"/>
  <c r="N156" i="19" s="1"/>
  <c r="K181" i="19"/>
  <c r="N181" i="19" s="1"/>
  <c r="K188" i="19"/>
  <c r="N188" i="19" s="1"/>
  <c r="K353" i="19"/>
  <c r="N353" i="19" s="1"/>
  <c r="K359" i="19"/>
  <c r="N359" i="19" s="1"/>
  <c r="K373" i="19"/>
  <c r="N373" i="19" s="1"/>
  <c r="K391" i="19"/>
  <c r="N391" i="19" s="1"/>
  <c r="K394" i="19"/>
  <c r="N394" i="19" s="1"/>
  <c r="P394" i="19" s="1"/>
  <c r="K411" i="19"/>
  <c r="N411" i="19" s="1"/>
  <c r="K429" i="19"/>
  <c r="N429" i="19" s="1"/>
  <c r="K438" i="19"/>
  <c r="N438" i="19" s="1"/>
  <c r="P438" i="19" s="1"/>
  <c r="K465" i="19"/>
  <c r="N465" i="19" s="1"/>
  <c r="K486" i="19"/>
  <c r="N486" i="19" s="1"/>
  <c r="P486" i="19" s="1"/>
  <c r="K517" i="19"/>
  <c r="N517" i="19" s="1"/>
  <c r="K531" i="19"/>
  <c r="N531" i="19" s="1"/>
  <c r="K545" i="19"/>
  <c r="N545" i="19" s="1"/>
  <c r="K548" i="19"/>
  <c r="N548" i="19" s="1"/>
  <c r="K554" i="19"/>
  <c r="N554" i="19" s="1"/>
  <c r="P554" i="19" s="1"/>
  <c r="K611" i="19"/>
  <c r="N611" i="19" s="1"/>
  <c r="K637" i="19"/>
  <c r="N637" i="19" s="1"/>
  <c r="K639" i="19"/>
  <c r="N639" i="19" s="1"/>
  <c r="K653" i="19"/>
  <c r="N653" i="19" s="1"/>
  <c r="K738" i="19"/>
  <c r="K750" i="19"/>
  <c r="K773" i="19"/>
  <c r="N773" i="19" s="1"/>
  <c r="K776" i="19"/>
  <c r="N776" i="19" s="1"/>
  <c r="O558" i="19"/>
  <c r="O626" i="19"/>
  <c r="K101" i="19"/>
  <c r="N101" i="19" s="1"/>
  <c r="K103" i="19"/>
  <c r="N103" i="19" s="1"/>
  <c r="P482" i="19"/>
  <c r="K499" i="19"/>
  <c r="N499" i="19" s="1"/>
  <c r="O502" i="19"/>
  <c r="K524" i="19"/>
  <c r="N524" i="19" s="1"/>
  <c r="K532" i="19"/>
  <c r="N532" i="19" s="1"/>
  <c r="K549" i="19"/>
  <c r="N549" i="19" s="1"/>
  <c r="K614" i="19"/>
  <c r="O614" i="19" s="1"/>
  <c r="K623" i="19"/>
  <c r="N623" i="19" s="1"/>
  <c r="K682" i="19"/>
  <c r="N682" i="19" s="1"/>
  <c r="K688" i="19"/>
  <c r="N688" i="19" s="1"/>
  <c r="K697" i="19"/>
  <c r="N697" i="19" s="1"/>
  <c r="K745" i="19"/>
  <c r="N745" i="19" s="1"/>
  <c r="K96" i="19"/>
  <c r="N96" i="19" s="1"/>
  <c r="K104" i="19"/>
  <c r="N104" i="19" s="1"/>
  <c r="K107" i="19"/>
  <c r="N107" i="19" s="1"/>
  <c r="K110" i="19"/>
  <c r="N110" i="19" s="1"/>
  <c r="P110" i="19" s="1"/>
  <c r="K114" i="19"/>
  <c r="N114" i="19" s="1"/>
  <c r="P114" i="19" s="1"/>
  <c r="K126" i="19"/>
  <c r="N126" i="19" s="1"/>
  <c r="P126" i="19" s="1"/>
  <c r="K141" i="19"/>
  <c r="N141" i="19" s="1"/>
  <c r="K147" i="19"/>
  <c r="N147" i="19" s="1"/>
  <c r="P150" i="19"/>
  <c r="O166" i="19"/>
  <c r="K170" i="19"/>
  <c r="N170" i="19" s="1"/>
  <c r="P170" i="19" s="1"/>
  <c r="K179" i="19"/>
  <c r="N179" i="19" s="1"/>
  <c r="K186" i="19"/>
  <c r="N186" i="19" s="1"/>
  <c r="K334" i="19"/>
  <c r="N334" i="19" s="1"/>
  <c r="P334" i="19" s="1"/>
  <c r="K337" i="19"/>
  <c r="N337" i="19" s="1"/>
  <c r="K340" i="19"/>
  <c r="N340" i="19" s="1"/>
  <c r="K389" i="19"/>
  <c r="N389" i="19" s="1"/>
  <c r="K395" i="19"/>
  <c r="N395" i="19" s="1"/>
  <c r="K401" i="19"/>
  <c r="N401" i="19" s="1"/>
  <c r="K424" i="19"/>
  <c r="N424" i="19" s="1"/>
  <c r="K462" i="19"/>
  <c r="N462" i="19" s="1"/>
  <c r="P462" i="19" s="1"/>
  <c r="K488" i="19"/>
  <c r="N488" i="19" s="1"/>
  <c r="K540" i="19"/>
  <c r="N540" i="19" s="1"/>
  <c r="K543" i="19"/>
  <c r="N543" i="19" s="1"/>
  <c r="K546" i="19"/>
  <c r="N546" i="19" s="1"/>
  <c r="P546" i="19" s="1"/>
  <c r="K598" i="19"/>
  <c r="N598" i="19" s="1"/>
  <c r="P598" i="19" s="1"/>
  <c r="K643" i="19"/>
  <c r="N643" i="19" s="1"/>
  <c r="K668" i="19"/>
  <c r="N668" i="19" s="1"/>
  <c r="K677" i="19"/>
  <c r="N677" i="19" s="1"/>
  <c r="K692" i="19"/>
  <c r="N692" i="19" s="1"/>
  <c r="K701" i="19"/>
  <c r="N701" i="19" s="1"/>
  <c r="K714" i="19"/>
  <c r="K717" i="19"/>
  <c r="N717" i="19" s="1"/>
  <c r="K739" i="19"/>
  <c r="N739" i="19" s="1"/>
  <c r="K765" i="19"/>
  <c r="N765" i="19" s="1"/>
  <c r="K413" i="19"/>
  <c r="N413" i="19" s="1"/>
  <c r="K416" i="19"/>
  <c r="N416" i="19" s="1"/>
  <c r="K451" i="19"/>
  <c r="N451" i="19" s="1"/>
  <c r="K463" i="19"/>
  <c r="N463" i="19" s="1"/>
  <c r="K475" i="19"/>
  <c r="N475" i="19" s="1"/>
  <c r="K500" i="19"/>
  <c r="N500" i="19" s="1"/>
  <c r="K506" i="19"/>
  <c r="O506" i="19" s="1"/>
  <c r="O530" i="19"/>
  <c r="K533" i="19"/>
  <c r="N533" i="19" s="1"/>
  <c r="K567" i="19"/>
  <c r="N567" i="19" s="1"/>
  <c r="K618" i="19"/>
  <c r="N618" i="19" s="1"/>
  <c r="P618" i="19" s="1"/>
  <c r="K651" i="19"/>
  <c r="N651" i="19" s="1"/>
  <c r="K660" i="19"/>
  <c r="N660" i="19" s="1"/>
  <c r="K746" i="19"/>
  <c r="N746" i="19" s="1"/>
  <c r="P746" i="19" s="1"/>
  <c r="O118" i="19"/>
  <c r="O26" i="19"/>
  <c r="N26" i="19"/>
  <c r="P26" i="19" s="1"/>
  <c r="P66" i="19"/>
  <c r="O74" i="19"/>
  <c r="N74" i="19"/>
  <c r="P74" i="19" s="1"/>
  <c r="O10" i="19"/>
  <c r="N10" i="19"/>
  <c r="P10" i="19" s="1"/>
  <c r="P42" i="19"/>
  <c r="O58" i="19"/>
  <c r="N58" i="19"/>
  <c r="P58" i="19" s="1"/>
  <c r="P70" i="19"/>
  <c r="O70" i="19"/>
  <c r="O114" i="19"/>
  <c r="P182" i="19"/>
  <c r="O182" i="19"/>
  <c r="K342" i="19"/>
  <c r="K371" i="19"/>
  <c r="N371" i="19" s="1"/>
  <c r="K386" i="19"/>
  <c r="O42" i="19"/>
  <c r="P46" i="19"/>
  <c r="O54" i="19"/>
  <c r="O158" i="19"/>
  <c r="K178" i="19"/>
  <c r="P186" i="19"/>
  <c r="O186" i="19"/>
  <c r="O730" i="19"/>
  <c r="N730" i="19"/>
  <c r="P730" i="19" s="1"/>
  <c r="O362" i="19"/>
  <c r="N362" i="19"/>
  <c r="P362" i="19" s="1"/>
  <c r="O2" i="19"/>
  <c r="P2" i="19"/>
  <c r="O62" i="19"/>
  <c r="N90" i="19"/>
  <c r="P90" i="19" s="1"/>
  <c r="K176" i="19"/>
  <c r="N176" i="19" s="1"/>
  <c r="P346" i="19"/>
  <c r="O346" i="19"/>
  <c r="K396" i="19"/>
  <c r="N396" i="19" s="1"/>
  <c r="P62" i="19"/>
  <c r="N134" i="19"/>
  <c r="P134" i="19" s="1"/>
  <c r="O146" i="19"/>
  <c r="P434" i="19"/>
  <c r="P442" i="19"/>
  <c r="O442" i="19"/>
  <c r="K145" i="19"/>
  <c r="N145" i="19" s="1"/>
  <c r="K385" i="19"/>
  <c r="N385" i="19" s="1"/>
  <c r="K154" i="19"/>
  <c r="K402" i="19"/>
  <c r="N402" i="19" s="1"/>
  <c r="P402" i="19" s="1"/>
  <c r="O446" i="19"/>
  <c r="N446" i="19"/>
  <c r="P446" i="19" s="1"/>
  <c r="P454" i="19"/>
  <c r="O454" i="19"/>
  <c r="O462" i="19"/>
  <c r="O458" i="19"/>
  <c r="O706" i="19"/>
  <c r="N706" i="19"/>
  <c r="P706" i="19" s="1"/>
  <c r="O350" i="19"/>
  <c r="K412" i="19"/>
  <c r="N412" i="19" s="1"/>
  <c r="K421" i="19"/>
  <c r="N421" i="19" s="1"/>
  <c r="P466" i="19"/>
  <c r="O466" i="19"/>
  <c r="K474" i="19"/>
  <c r="O482" i="19"/>
  <c r="P494" i="19"/>
  <c r="P350" i="19"/>
  <c r="P430" i="19"/>
  <c r="O430" i="19"/>
  <c r="P478" i="19"/>
  <c r="O478" i="19"/>
  <c r="O586" i="19"/>
  <c r="O754" i="19"/>
  <c r="N754" i="19"/>
  <c r="P754" i="19" s="1"/>
  <c r="K400" i="19"/>
  <c r="N400" i="19" s="1"/>
  <c r="K450" i="19"/>
  <c r="O470" i="19"/>
  <c r="N470" i="19"/>
  <c r="P470" i="19" s="1"/>
  <c r="P490" i="19"/>
  <c r="O490" i="19"/>
  <c r="K419" i="19"/>
  <c r="N419" i="19" s="1"/>
  <c r="K426" i="19"/>
  <c r="N426" i="19" s="1"/>
  <c r="P426" i="19" s="1"/>
  <c r="O522" i="19"/>
  <c r="K673" i="19"/>
  <c r="N673" i="19" s="1"/>
  <c r="K683" i="19"/>
  <c r="N683" i="19" s="1"/>
  <c r="K742" i="19"/>
  <c r="O770" i="19"/>
  <c r="P770" i="19"/>
  <c r="K634" i="19"/>
  <c r="N634" i="19" s="1"/>
  <c r="P634" i="19" s="1"/>
  <c r="K654" i="19"/>
  <c r="K659" i="19"/>
  <c r="N659" i="19" s="1"/>
  <c r="K704" i="19"/>
  <c r="N704" i="19" s="1"/>
  <c r="K740" i="19"/>
  <c r="N740" i="19" s="1"/>
  <c r="P606" i="19"/>
  <c r="O606" i="19"/>
  <c r="O494" i="19"/>
  <c r="O534" i="19"/>
  <c r="K552" i="19"/>
  <c r="N552" i="19" s="1"/>
  <c r="P590" i="19"/>
  <c r="K652" i="19"/>
  <c r="N652" i="19" s="1"/>
  <c r="P682" i="19"/>
  <c r="K694" i="19"/>
  <c r="N502" i="19"/>
  <c r="P502" i="19" s="1"/>
  <c r="N518" i="19"/>
  <c r="P518" i="19" s="1"/>
  <c r="P534" i="19"/>
  <c r="P658" i="19"/>
  <c r="K685" i="19"/>
  <c r="N685" i="19" s="1"/>
  <c r="K716" i="19"/>
  <c r="N716" i="19" s="1"/>
  <c r="N574" i="19"/>
  <c r="P574" i="19" s="1"/>
  <c r="O562" i="19"/>
  <c r="P562" i="19"/>
  <c r="K588" i="19"/>
  <c r="N588" i="19" s="1"/>
  <c r="O590" i="19"/>
  <c r="K602" i="19"/>
  <c r="K661" i="19"/>
  <c r="N661" i="19" s="1"/>
  <c r="K680" i="19"/>
  <c r="N680" i="19" s="1"/>
  <c r="K690" i="19"/>
  <c r="N690" i="19" s="1"/>
  <c r="P690" i="19" s="1"/>
  <c r="K764" i="19"/>
  <c r="N764" i="19" s="1"/>
  <c r="P558" i="19"/>
  <c r="O682" i="19"/>
  <c r="O618" i="19" l="1"/>
  <c r="O658" i="19"/>
  <c r="O674" i="19"/>
  <c r="O722" i="19"/>
  <c r="O358" i="19"/>
  <c r="O354" i="19"/>
  <c r="O414" i="19"/>
  <c r="O678" i="19"/>
  <c r="O94" i="19"/>
  <c r="O162" i="19"/>
  <c r="N570" i="19"/>
  <c r="P570" i="19" s="1"/>
  <c r="O82" i="19"/>
  <c r="O554" i="19"/>
  <c r="N774" i="19"/>
  <c r="P774" i="19" s="1"/>
  <c r="O582" i="19"/>
  <c r="N174" i="19"/>
  <c r="P174" i="19" s="1"/>
  <c r="O686" i="19"/>
  <c r="O542" i="19"/>
  <c r="O546" i="19"/>
  <c r="O662" i="19"/>
  <c r="N550" i="19"/>
  <c r="P550" i="19" s="1"/>
  <c r="O138" i="19"/>
  <c r="O370" i="19"/>
  <c r="O38" i="19"/>
  <c r="N382" i="19"/>
  <c r="P382" i="19" s="1"/>
  <c r="O338" i="19"/>
  <c r="O698" i="19"/>
  <c r="N766" i="19"/>
  <c r="P766" i="19" s="1"/>
  <c r="O106" i="19"/>
  <c r="N718" i="19"/>
  <c r="P718" i="19" s="1"/>
  <c r="O638" i="19"/>
  <c r="O398" i="19"/>
  <c r="N34" i="19"/>
  <c r="P34" i="19" s="1"/>
  <c r="N702" i="19"/>
  <c r="P702" i="19" s="1"/>
  <c r="N102" i="19"/>
  <c r="P102" i="19" s="1"/>
  <c r="O418" i="19"/>
  <c r="O30" i="19"/>
  <c r="O642" i="19"/>
  <c r="O142" i="19"/>
  <c r="O98" i="19"/>
  <c r="O510" i="19"/>
  <c r="O650" i="19"/>
  <c r="O622" i="19"/>
  <c r="O666" i="19"/>
  <c r="O66" i="19"/>
  <c r="O130" i="19"/>
  <c r="O498" i="19"/>
  <c r="N614" i="19"/>
  <c r="P614" i="19" s="1"/>
  <c r="O610" i="19"/>
  <c r="O110" i="19"/>
  <c r="O406" i="19"/>
  <c r="O390" i="19"/>
  <c r="O422" i="19"/>
  <c r="N726" i="19"/>
  <c r="P726" i="19" s="1"/>
  <c r="O14" i="19"/>
  <c r="N410" i="19"/>
  <c r="P410" i="19" s="1"/>
  <c r="O670" i="19"/>
  <c r="O566" i="19"/>
  <c r="O122" i="19"/>
  <c r="O514" i="19"/>
  <c r="O630" i="19"/>
  <c r="N50" i="19"/>
  <c r="P50" i="19" s="1"/>
  <c r="O762" i="19"/>
  <c r="O438" i="19"/>
  <c r="O22" i="19"/>
  <c r="O126" i="19"/>
  <c r="O18" i="19"/>
  <c r="O634" i="19"/>
  <c r="O86" i="19"/>
  <c r="N374" i="19"/>
  <c r="P374" i="19" s="1"/>
  <c r="N6" i="19"/>
  <c r="P6" i="19" s="1"/>
  <c r="O750" i="19"/>
  <c r="N750" i="19"/>
  <c r="P750" i="19" s="1"/>
  <c r="O394" i="19"/>
  <c r="N506" i="19"/>
  <c r="P506" i="19" s="1"/>
  <c r="O170" i="19"/>
  <c r="N738" i="19"/>
  <c r="P738" i="19" s="1"/>
  <c r="O738" i="19"/>
  <c r="O598" i="19"/>
  <c r="O334" i="19"/>
  <c r="O486" i="19"/>
  <c r="O538" i="19"/>
  <c r="O746" i="19"/>
  <c r="N366" i="19"/>
  <c r="P366" i="19" s="1"/>
  <c r="O366" i="19"/>
  <c r="O426" i="19"/>
  <c r="N714" i="19"/>
  <c r="P714" i="19" s="1"/>
  <c r="O714" i="19"/>
  <c r="O690" i="19"/>
  <c r="O178" i="19"/>
  <c r="N178" i="19"/>
  <c r="P178" i="19" s="1"/>
  <c r="O654" i="19"/>
  <c r="N654" i="19"/>
  <c r="P654" i="19" s="1"/>
  <c r="N602" i="19"/>
  <c r="P602" i="19" s="1"/>
  <c r="O602" i="19"/>
  <c r="O402" i="19"/>
  <c r="O342" i="19"/>
  <c r="N342" i="19"/>
  <c r="P342" i="19" s="1"/>
  <c r="O386" i="19"/>
  <c r="N386" i="19"/>
  <c r="P386" i="19" s="1"/>
  <c r="O474" i="19"/>
  <c r="N474" i="19"/>
  <c r="P474" i="19" s="1"/>
  <c r="O742" i="19"/>
  <c r="N742" i="19"/>
  <c r="P742" i="19" s="1"/>
  <c r="O694" i="19"/>
  <c r="N694" i="19"/>
  <c r="P694" i="19" s="1"/>
  <c r="O450" i="19"/>
  <c r="N450" i="19"/>
  <c r="P450" i="19" s="1"/>
  <c r="O154" i="19"/>
  <c r="N154" i="19"/>
  <c r="P154" i="19" s="1"/>
  <c r="M237" i="16" l="1"/>
  <c r="J234" i="16"/>
  <c r="J235" i="16"/>
  <c r="J236" i="16"/>
  <c r="M241" i="16"/>
  <c r="J238" i="16"/>
  <c r="J239" i="16"/>
  <c r="J240" i="16"/>
  <c r="M245" i="16"/>
  <c r="J242" i="16"/>
  <c r="J243" i="16"/>
  <c r="J244" i="16"/>
  <c r="M406" i="16"/>
  <c r="J403" i="16"/>
  <c r="J404" i="16"/>
  <c r="J405" i="16"/>
  <c r="M410" i="16"/>
  <c r="J407" i="16"/>
  <c r="J408" i="16"/>
  <c r="J409" i="16"/>
  <c r="M202" i="16"/>
  <c r="J199" i="16"/>
  <c r="J200" i="16"/>
  <c r="J201" i="16"/>
  <c r="M374" i="16"/>
  <c r="J371" i="16"/>
  <c r="J372" i="16"/>
  <c r="J373" i="16"/>
  <c r="J205" i="16"/>
  <c r="J197" i="16"/>
  <c r="J196" i="16"/>
  <c r="J195" i="16"/>
  <c r="J193" i="16"/>
  <c r="J192" i="16"/>
  <c r="J191" i="16"/>
  <c r="J189" i="16"/>
  <c r="J188" i="16"/>
  <c r="J187" i="16"/>
  <c r="J185" i="16"/>
  <c r="J184" i="16"/>
  <c r="J183" i="16"/>
  <c r="J369" i="16"/>
  <c r="J368" i="16"/>
  <c r="J367" i="16"/>
  <c r="J365" i="16"/>
  <c r="J364" i="16"/>
  <c r="J363" i="16"/>
  <c r="J361" i="16"/>
  <c r="J360" i="16"/>
  <c r="J359" i="16"/>
  <c r="J98" i="16"/>
  <c r="J97" i="16"/>
  <c r="J96" i="16"/>
  <c r="J94" i="16"/>
  <c r="J93" i="16"/>
  <c r="J92" i="16"/>
  <c r="J90" i="16"/>
  <c r="J89" i="16"/>
  <c r="J88" i="16"/>
  <c r="J86" i="16"/>
  <c r="J85" i="16"/>
  <c r="J84" i="16"/>
  <c r="J161" i="16"/>
  <c r="J160" i="16"/>
  <c r="J159" i="16"/>
  <c r="J157" i="16"/>
  <c r="J156" i="16"/>
  <c r="J155" i="16"/>
  <c r="J153" i="16"/>
  <c r="J152" i="16"/>
  <c r="J151" i="16"/>
  <c r="J67" i="16"/>
  <c r="J66" i="16"/>
  <c r="J63" i="16"/>
  <c r="J62" i="16"/>
  <c r="J61" i="16"/>
  <c r="J59" i="16"/>
  <c r="J58" i="16"/>
  <c r="J57" i="16"/>
  <c r="J55" i="16"/>
  <c r="J54" i="16"/>
  <c r="J53" i="16"/>
  <c r="J36" i="16"/>
  <c r="J35" i="16"/>
  <c r="J34" i="16"/>
  <c r="J32" i="16"/>
  <c r="J31" i="16"/>
  <c r="J30" i="16"/>
  <c r="J28" i="16"/>
  <c r="J24" i="16"/>
  <c r="J23" i="16"/>
  <c r="J22" i="16"/>
  <c r="J134" i="16"/>
  <c r="J133" i="16"/>
  <c r="J132" i="16"/>
  <c r="J130" i="16"/>
  <c r="J129" i="16"/>
  <c r="J128" i="16"/>
  <c r="J126" i="16"/>
  <c r="J125" i="16"/>
  <c r="J124" i="16"/>
  <c r="J122" i="16"/>
  <c r="J121" i="16"/>
  <c r="J120" i="16"/>
  <c r="J279" i="16"/>
  <c r="J278" i="16"/>
  <c r="J277" i="16"/>
  <c r="J275" i="16"/>
  <c r="J274" i="16"/>
  <c r="J273" i="16"/>
  <c r="J271" i="16"/>
  <c r="J270" i="16"/>
  <c r="J269" i="16"/>
  <c r="J267" i="16"/>
  <c r="J266" i="16"/>
  <c r="J265" i="16"/>
  <c r="J263" i="16"/>
  <c r="J262" i="16"/>
  <c r="J261" i="16"/>
  <c r="J340" i="16"/>
  <c r="J338" i="16"/>
  <c r="J337" i="16"/>
  <c r="J336" i="16"/>
  <c r="J334" i="16"/>
  <c r="J333" i="16"/>
  <c r="J332" i="16"/>
  <c r="J330" i="16"/>
  <c r="J329" i="16"/>
  <c r="J328" i="16"/>
  <c r="J309" i="16"/>
  <c r="J307" i="16"/>
  <c r="J306" i="16"/>
  <c r="J305" i="16"/>
  <c r="J303" i="16"/>
  <c r="J302" i="16"/>
  <c r="J301" i="16"/>
  <c r="J401" i="16"/>
  <c r="J400" i="16"/>
  <c r="J399" i="16"/>
  <c r="J397" i="16"/>
  <c r="J396" i="16"/>
  <c r="J395" i="16"/>
  <c r="J232" i="16"/>
  <c r="J231" i="16"/>
  <c r="J230" i="16"/>
  <c r="J226" i="16"/>
  <c r="J223" i="16"/>
  <c r="J224" i="16"/>
  <c r="H345" i="16"/>
  <c r="I345" i="16"/>
  <c r="H346" i="16"/>
  <c r="I346" i="16"/>
  <c r="H347" i="16"/>
  <c r="I347" i="16"/>
  <c r="H348" i="16"/>
  <c r="G348" i="16" s="1"/>
  <c r="I348" i="16"/>
  <c r="M304" i="16"/>
  <c r="M308" i="16"/>
  <c r="L68" i="16"/>
  <c r="L343" i="16"/>
  <c r="L312" i="16"/>
  <c r="J222" i="16"/>
  <c r="M198" i="16"/>
  <c r="M194" i="16"/>
  <c r="M190" i="16"/>
  <c r="M186" i="16"/>
  <c r="M370" i="16"/>
  <c r="M366" i="16"/>
  <c r="M362" i="16"/>
  <c r="M99" i="16"/>
  <c r="M95" i="16"/>
  <c r="M91" i="16"/>
  <c r="M87" i="16"/>
  <c r="M162" i="16"/>
  <c r="M158" i="16"/>
  <c r="M154" i="16"/>
  <c r="M68" i="16"/>
  <c r="M64" i="16"/>
  <c r="M60" i="16"/>
  <c r="M56" i="16"/>
  <c r="M37" i="16"/>
  <c r="M33" i="16"/>
  <c r="M25" i="16"/>
  <c r="M135" i="16"/>
  <c r="M131" i="16"/>
  <c r="M127" i="16"/>
  <c r="M123" i="16"/>
  <c r="M280" i="16"/>
  <c r="M276" i="16"/>
  <c r="M272" i="16"/>
  <c r="M268" i="16"/>
  <c r="M264" i="16"/>
  <c r="M339" i="16"/>
  <c r="M335" i="16"/>
  <c r="M331" i="16"/>
  <c r="M402" i="16"/>
  <c r="M398" i="16"/>
  <c r="M233" i="16"/>
  <c r="M225" i="16"/>
  <c r="H218" i="16"/>
  <c r="G218" i="16" s="1"/>
  <c r="H217" i="16"/>
  <c r="I217" i="16"/>
  <c r="H376" i="16"/>
  <c r="I376" i="16"/>
  <c r="H375" i="16"/>
  <c r="I375" i="16"/>
  <c r="H381" i="16"/>
  <c r="G381" i="16" s="1"/>
  <c r="H380" i="16"/>
  <c r="I380" i="16"/>
  <c r="H386" i="16"/>
  <c r="G386" i="16" s="1"/>
  <c r="H385" i="16"/>
  <c r="I385" i="16"/>
  <c r="H208" i="16"/>
  <c r="I208" i="16"/>
  <c r="H207" i="16"/>
  <c r="G207" i="16" s="1"/>
  <c r="H213" i="16"/>
  <c r="I213" i="16"/>
  <c r="H212" i="16"/>
  <c r="I212" i="16"/>
  <c r="H3" i="16"/>
  <c r="I3" i="16"/>
  <c r="H2" i="16"/>
  <c r="G2" i="16" s="1"/>
  <c r="H8" i="16"/>
  <c r="I8" i="16"/>
  <c r="H7" i="16"/>
  <c r="G7" i="16" s="1"/>
  <c r="H13" i="16"/>
  <c r="I13" i="16"/>
  <c r="H12" i="16"/>
  <c r="I12" i="16"/>
  <c r="H18" i="16"/>
  <c r="G18" i="16" s="1"/>
  <c r="H17" i="16"/>
  <c r="I17" i="16"/>
  <c r="H101" i="16"/>
  <c r="I101" i="16"/>
  <c r="H100" i="16"/>
  <c r="G100" i="16" s="1"/>
  <c r="H106" i="16"/>
  <c r="I106" i="16"/>
  <c r="G106" i="16" s="1"/>
  <c r="H105" i="16"/>
  <c r="I105" i="16"/>
  <c r="H111" i="16"/>
  <c r="I111" i="16"/>
  <c r="H110" i="16"/>
  <c r="I110" i="16"/>
  <c r="H116" i="16"/>
  <c r="I116" i="16"/>
  <c r="H115" i="16"/>
  <c r="I115" i="16"/>
  <c r="H247" i="16"/>
  <c r="I247" i="16"/>
  <c r="H246" i="16"/>
  <c r="I246" i="16"/>
  <c r="H252" i="16"/>
  <c r="I252" i="16"/>
  <c r="H251" i="16"/>
  <c r="I251" i="16"/>
  <c r="H257" i="16"/>
  <c r="G257" i="16" s="1"/>
  <c r="H256" i="16"/>
  <c r="I256" i="16"/>
  <c r="H314" i="16"/>
  <c r="G314" i="16" s="1"/>
  <c r="H313" i="16"/>
  <c r="G313" i="16" s="1"/>
  <c r="H319" i="16"/>
  <c r="I319" i="16"/>
  <c r="H318" i="16"/>
  <c r="I318" i="16"/>
  <c r="H324" i="16"/>
  <c r="I324" i="16"/>
  <c r="H323" i="16"/>
  <c r="I323" i="16"/>
  <c r="H285" i="16"/>
  <c r="G285" i="16" s="1"/>
  <c r="H281" i="16"/>
  <c r="I281" i="16"/>
  <c r="H295" i="16"/>
  <c r="I295" i="16"/>
  <c r="H291" i="16"/>
  <c r="I291" i="16"/>
  <c r="H300" i="16"/>
  <c r="I300" i="16"/>
  <c r="H296" i="16"/>
  <c r="I296" i="16"/>
  <c r="H284" i="16"/>
  <c r="I284" i="16"/>
  <c r="H289" i="16"/>
  <c r="I289" i="16"/>
  <c r="H286" i="16"/>
  <c r="I286" i="16"/>
  <c r="H294" i="16"/>
  <c r="I294" i="16"/>
  <c r="H299" i="16"/>
  <c r="I299" i="16"/>
  <c r="H287" i="16"/>
  <c r="G287" i="16" s="1"/>
  <c r="H292" i="16"/>
  <c r="G292" i="16" s="1"/>
  <c r="H297" i="16"/>
  <c r="G297" i="16" s="1"/>
  <c r="H379" i="16"/>
  <c r="G379" i="16" s="1"/>
  <c r="H389" i="16"/>
  <c r="I389" i="16"/>
  <c r="H394" i="16"/>
  <c r="I394" i="16"/>
  <c r="H390" i="16"/>
  <c r="G390" i="16" s="1"/>
  <c r="H378" i="16"/>
  <c r="I378" i="16"/>
  <c r="H383" i="16"/>
  <c r="I383" i="16"/>
  <c r="H388" i="16"/>
  <c r="I388" i="16"/>
  <c r="H393" i="16"/>
  <c r="I393" i="16"/>
  <c r="H391" i="16"/>
  <c r="I391" i="16"/>
  <c r="H39" i="16"/>
  <c r="I39" i="16"/>
  <c r="H38" i="16"/>
  <c r="G38" i="16" s="1"/>
  <c r="H44" i="16"/>
  <c r="I44" i="16"/>
  <c r="H43" i="16"/>
  <c r="G43" i="16" s="1"/>
  <c r="H49" i="16"/>
  <c r="I49" i="16"/>
  <c r="H48" i="16"/>
  <c r="I48" i="16"/>
  <c r="H137" i="16"/>
  <c r="I137" i="16"/>
  <c r="H136" i="16"/>
  <c r="G136" i="16" s="1"/>
  <c r="H142" i="16"/>
  <c r="I142" i="16"/>
  <c r="H141" i="16"/>
  <c r="I141" i="16"/>
  <c r="H147" i="16"/>
  <c r="I147" i="16"/>
  <c r="H146" i="16"/>
  <c r="I146" i="16"/>
  <c r="H70" i="16"/>
  <c r="I70" i="16"/>
  <c r="H69" i="16"/>
  <c r="I69" i="16"/>
  <c r="H75" i="16"/>
  <c r="I75" i="16"/>
  <c r="H74" i="16"/>
  <c r="I74" i="16"/>
  <c r="H80" i="16"/>
  <c r="I80" i="16"/>
  <c r="H79" i="16"/>
  <c r="I79" i="16"/>
  <c r="H344" i="16"/>
  <c r="G344" i="16" s="1"/>
  <c r="H350" i="16"/>
  <c r="I350" i="16"/>
  <c r="H349" i="16"/>
  <c r="I349" i="16"/>
  <c r="H355" i="16"/>
  <c r="G355" i="16" s="1"/>
  <c r="H354" i="16"/>
  <c r="I354" i="16"/>
  <c r="H164" i="16"/>
  <c r="G164" i="16" s="1"/>
  <c r="H163" i="16"/>
  <c r="I163" i="16"/>
  <c r="H169" i="16"/>
  <c r="I169" i="16"/>
  <c r="H168" i="16"/>
  <c r="I168" i="16"/>
  <c r="H174" i="16"/>
  <c r="G174" i="16" s="1"/>
  <c r="H173" i="16"/>
  <c r="G173" i="16" s="1"/>
  <c r="H179" i="16"/>
  <c r="G179" i="16" s="1"/>
  <c r="H178" i="16"/>
  <c r="I178" i="16"/>
  <c r="H249" i="16"/>
  <c r="I249" i="16"/>
  <c r="H254" i="16"/>
  <c r="I254" i="16"/>
  <c r="H259" i="16"/>
  <c r="G259" i="16" s="1"/>
  <c r="I259" i="16"/>
  <c r="H182" i="16"/>
  <c r="I182" i="16"/>
  <c r="H177" i="16"/>
  <c r="I177" i="16"/>
  <c r="H167" i="16"/>
  <c r="I167" i="16"/>
  <c r="G167" i="16" s="1"/>
  <c r="H358" i="16"/>
  <c r="I358" i="16"/>
  <c r="H353" i="16"/>
  <c r="G353" i="16" s="1"/>
  <c r="H83" i="16"/>
  <c r="I83" i="16"/>
  <c r="H78" i="16"/>
  <c r="G78" i="16" s="1"/>
  <c r="H73" i="16"/>
  <c r="I73" i="16"/>
  <c r="G73" i="16" s="1"/>
  <c r="H150" i="16"/>
  <c r="I150" i="16"/>
  <c r="H145" i="16"/>
  <c r="G145" i="16" s="1"/>
  <c r="H140" i="16"/>
  <c r="I140" i="16"/>
  <c r="H52" i="16"/>
  <c r="I52" i="16"/>
  <c r="H47" i="16"/>
  <c r="I47" i="16"/>
  <c r="H42" i="16"/>
  <c r="I42" i="16"/>
  <c r="H21" i="16"/>
  <c r="I21" i="16"/>
  <c r="H16" i="16"/>
  <c r="I16" i="16"/>
  <c r="H11" i="16"/>
  <c r="G11" i="16" s="1"/>
  <c r="H6" i="16"/>
  <c r="G6" i="16" s="1"/>
  <c r="H119" i="16"/>
  <c r="I119" i="16"/>
  <c r="H114" i="16"/>
  <c r="I114" i="16"/>
  <c r="H109" i="16"/>
  <c r="I109" i="16"/>
  <c r="H104" i="16"/>
  <c r="I104" i="16"/>
  <c r="H260" i="16"/>
  <c r="I260" i="16"/>
  <c r="H255" i="16"/>
  <c r="I255" i="16"/>
  <c r="H250" i="16"/>
  <c r="I250" i="16"/>
  <c r="H327" i="16"/>
  <c r="I327" i="16"/>
  <c r="H322" i="16"/>
  <c r="I322" i="16"/>
  <c r="H317" i="16"/>
  <c r="I317" i="16"/>
  <c r="H221" i="16"/>
  <c r="I221" i="16"/>
  <c r="H216" i="16"/>
  <c r="I216" i="16"/>
  <c r="H211" i="16"/>
  <c r="G211" i="16" s="1"/>
  <c r="H210" i="16"/>
  <c r="I210" i="16"/>
  <c r="H215" i="16"/>
  <c r="I215" i="16"/>
  <c r="H220" i="16"/>
  <c r="I220" i="16"/>
  <c r="H181" i="16"/>
  <c r="I181" i="16"/>
  <c r="H176" i="16"/>
  <c r="G176" i="16" s="1"/>
  <c r="H171" i="16"/>
  <c r="I171" i="16"/>
  <c r="H166" i="16"/>
  <c r="I166" i="16"/>
  <c r="H357" i="16"/>
  <c r="G357" i="16" s="1"/>
  <c r="H352" i="16"/>
  <c r="G352" i="16" s="1"/>
  <c r="H82" i="16"/>
  <c r="I82" i="16"/>
  <c r="H77" i="16"/>
  <c r="I77" i="16"/>
  <c r="H72" i="16"/>
  <c r="I72" i="16"/>
  <c r="H149" i="16"/>
  <c r="I149" i="16"/>
  <c r="H144" i="16"/>
  <c r="I144" i="16"/>
  <c r="H139" i="16"/>
  <c r="I139" i="16"/>
  <c r="H51" i="16"/>
  <c r="I51" i="16"/>
  <c r="H46" i="16"/>
  <c r="I46" i="16"/>
  <c r="H41" i="16"/>
  <c r="I41" i="16"/>
  <c r="H20" i="16"/>
  <c r="I20" i="16"/>
  <c r="H15" i="16"/>
  <c r="I15" i="16"/>
  <c r="H10" i="16"/>
  <c r="G10" i="16" s="1"/>
  <c r="H5" i="16"/>
  <c r="I5" i="16"/>
  <c r="H118" i="16"/>
  <c r="I118" i="16"/>
  <c r="H113" i="16"/>
  <c r="I113" i="16"/>
  <c r="H108" i="16"/>
  <c r="I108" i="16"/>
  <c r="H103" i="16"/>
  <c r="I103" i="16"/>
  <c r="H326" i="16"/>
  <c r="I326" i="16"/>
  <c r="H321" i="16"/>
  <c r="I321" i="16"/>
  <c r="H316" i="16"/>
  <c r="I316" i="16"/>
  <c r="H209" i="16"/>
  <c r="I209" i="16"/>
  <c r="H214" i="16"/>
  <c r="I214" i="16"/>
  <c r="H219" i="16"/>
  <c r="I219" i="16"/>
  <c r="H377" i="16"/>
  <c r="I377" i="16"/>
  <c r="H387" i="16"/>
  <c r="I387" i="16"/>
  <c r="H392" i="16"/>
  <c r="G392" i="16" s="1"/>
  <c r="H282" i="16"/>
  <c r="I282" i="16"/>
  <c r="H283" i="16"/>
  <c r="I283" i="16"/>
  <c r="H293" i="16"/>
  <c r="I293" i="16"/>
  <c r="H298" i="16"/>
  <c r="I298" i="16"/>
  <c r="H315" i="16"/>
  <c r="G315" i="16" s="1"/>
  <c r="H320" i="16"/>
  <c r="I320" i="16"/>
  <c r="H325" i="16"/>
  <c r="I325" i="16"/>
  <c r="H248" i="16"/>
  <c r="I248" i="16"/>
  <c r="H253" i="16"/>
  <c r="I253" i="16"/>
  <c r="H258" i="16"/>
  <c r="G258" i="16" s="1"/>
  <c r="H102" i="16"/>
  <c r="I102" i="16"/>
  <c r="H107" i="16"/>
  <c r="I107" i="16"/>
  <c r="H112" i="16"/>
  <c r="I112" i="16"/>
  <c r="H117" i="16"/>
  <c r="I117" i="16"/>
  <c r="H4" i="16"/>
  <c r="I4" i="16"/>
  <c r="H9" i="16"/>
  <c r="I9" i="16"/>
  <c r="H14" i="16"/>
  <c r="I14" i="16"/>
  <c r="H19" i="16"/>
  <c r="I19" i="16"/>
  <c r="H40" i="16"/>
  <c r="I40" i="16"/>
  <c r="H45" i="16"/>
  <c r="I45" i="16"/>
  <c r="H50" i="16"/>
  <c r="I50" i="16"/>
  <c r="H138" i="16"/>
  <c r="I138" i="16"/>
  <c r="H143" i="16"/>
  <c r="I143" i="16"/>
  <c r="H148" i="16"/>
  <c r="I148" i="16"/>
  <c r="H71" i="16"/>
  <c r="I71" i="16"/>
  <c r="H76" i="16"/>
  <c r="I76" i="16"/>
  <c r="H81" i="16"/>
  <c r="I81" i="16"/>
  <c r="H351" i="16"/>
  <c r="I351" i="16"/>
  <c r="H356" i="16"/>
  <c r="I356" i="16"/>
  <c r="H165" i="16"/>
  <c r="I165" i="16"/>
  <c r="H170" i="16"/>
  <c r="I170" i="16"/>
  <c r="H172" i="16"/>
  <c r="G172" i="16" s="1"/>
  <c r="H175" i="16"/>
  <c r="I175" i="16"/>
  <c r="H180" i="16"/>
  <c r="I180" i="16"/>
  <c r="H288" i="16"/>
  <c r="G288" i="16" s="1"/>
  <c r="G345" i="16" l="1"/>
  <c r="K87" i="16"/>
  <c r="L87" i="16" s="1"/>
  <c r="G215" i="16"/>
  <c r="G110" i="16"/>
  <c r="G182" i="16"/>
  <c r="G46" i="16"/>
  <c r="G216" i="16"/>
  <c r="G327" i="16"/>
  <c r="G104" i="16"/>
  <c r="G356" i="16"/>
  <c r="J355" i="16" s="1"/>
  <c r="G14" i="16"/>
  <c r="G82" i="16"/>
  <c r="G146" i="16"/>
  <c r="G72" i="16"/>
  <c r="G256" i="16"/>
  <c r="J256" i="16" s="1"/>
  <c r="G163" i="16"/>
  <c r="G251" i="16"/>
  <c r="G319" i="16"/>
  <c r="G323" i="16"/>
  <c r="G138" i="16"/>
  <c r="G19" i="16"/>
  <c r="J18" i="16" s="1"/>
  <c r="G282" i="16"/>
  <c r="G139" i="16"/>
  <c r="G77" i="16"/>
  <c r="J77" i="16" s="1"/>
  <c r="G48" i="16"/>
  <c r="G39" i="16"/>
  <c r="J38" i="16" s="1"/>
  <c r="G383" i="16"/>
  <c r="G217" i="16"/>
  <c r="K56" i="16"/>
  <c r="L56" i="16" s="1"/>
  <c r="G71" i="16"/>
  <c r="G112" i="16"/>
  <c r="G354" i="16"/>
  <c r="G141" i="16"/>
  <c r="G378" i="16"/>
  <c r="J378" i="16" s="1"/>
  <c r="G105" i="16"/>
  <c r="G17" i="16"/>
  <c r="G346" i="16"/>
  <c r="G209" i="16"/>
  <c r="G140" i="16"/>
  <c r="G286" i="16"/>
  <c r="G349" i="16"/>
  <c r="G116" i="16"/>
  <c r="G3" i="16"/>
  <c r="J2" i="16" s="1"/>
  <c r="G248" i="16"/>
  <c r="G387" i="16"/>
  <c r="J386" i="16" s="1"/>
  <c r="G5" i="16"/>
  <c r="J5" i="16" s="1"/>
  <c r="G317" i="16"/>
  <c r="G40" i="16"/>
  <c r="G283" i="16"/>
  <c r="G44" i="16"/>
  <c r="G289" i="16"/>
  <c r="J288" i="16" s="1"/>
  <c r="G291" i="16"/>
  <c r="G324" i="16"/>
  <c r="G212" i="16"/>
  <c r="G385" i="16"/>
  <c r="K398" i="16"/>
  <c r="L398" i="16" s="1"/>
  <c r="G165" i="16"/>
  <c r="G321" i="16"/>
  <c r="G150" i="16"/>
  <c r="G147" i="16"/>
  <c r="G180" i="16"/>
  <c r="G219" i="16"/>
  <c r="G20" i="16"/>
  <c r="G47" i="16"/>
  <c r="G178" i="16"/>
  <c r="J178" i="16" s="1"/>
  <c r="G74" i="16"/>
  <c r="J74" i="16" s="1"/>
  <c r="G8" i="16"/>
  <c r="G213" i="16"/>
  <c r="K410" i="16"/>
  <c r="L410" i="16" s="1"/>
  <c r="G50" i="16"/>
  <c r="G253" i="16"/>
  <c r="G214" i="16"/>
  <c r="G118" i="16"/>
  <c r="G221" i="16"/>
  <c r="G109" i="16"/>
  <c r="G16" i="16"/>
  <c r="G137" i="16"/>
  <c r="G388" i="16"/>
  <c r="G394" i="16"/>
  <c r="G347" i="16"/>
  <c r="J347" i="16" s="1"/>
  <c r="G114" i="16"/>
  <c r="G318" i="16"/>
  <c r="G208" i="16"/>
  <c r="G149" i="16"/>
  <c r="G210" i="16"/>
  <c r="G177" i="16"/>
  <c r="J176" i="16" s="1"/>
  <c r="G296" i="16"/>
  <c r="G281" i="16"/>
  <c r="G111" i="16"/>
  <c r="G13" i="16"/>
  <c r="J13" i="16" s="1"/>
  <c r="G377" i="16"/>
  <c r="G108" i="16"/>
  <c r="G322" i="16"/>
  <c r="G249" i="16"/>
  <c r="G49" i="16"/>
  <c r="G143" i="16"/>
  <c r="G102" i="16"/>
  <c r="G115" i="16"/>
  <c r="G351" i="16"/>
  <c r="G117" i="16"/>
  <c r="G298" i="16"/>
  <c r="J297" i="16" s="1"/>
  <c r="G21" i="16"/>
  <c r="G358" i="16"/>
  <c r="J357" i="16" s="1"/>
  <c r="G168" i="16"/>
  <c r="G350" i="16"/>
  <c r="G75" i="16"/>
  <c r="G142" i="16"/>
  <c r="G389" i="16"/>
  <c r="G299" i="16"/>
  <c r="G284" i="16"/>
  <c r="J283" i="16" s="1"/>
  <c r="G295" i="16"/>
  <c r="G12" i="16"/>
  <c r="G375" i="16"/>
  <c r="G293" i="16"/>
  <c r="G169" i="16"/>
  <c r="G294" i="16"/>
  <c r="G101" i="16"/>
  <c r="G376" i="16"/>
  <c r="G148" i="16"/>
  <c r="G45" i="16"/>
  <c r="J45" i="16" s="1"/>
  <c r="G41" i="16"/>
  <c r="G181" i="16"/>
  <c r="G119" i="16"/>
  <c r="G42" i="16"/>
  <c r="G81" i="16"/>
  <c r="G9" i="16"/>
  <c r="G220" i="16"/>
  <c r="G250" i="16"/>
  <c r="G83" i="16"/>
  <c r="J82" i="16" s="1"/>
  <c r="G79" i="16"/>
  <c r="G69" i="16"/>
  <c r="G391" i="16"/>
  <c r="G300" i="16"/>
  <c r="G252" i="16"/>
  <c r="J251" i="16" s="1"/>
  <c r="G380" i="16"/>
  <c r="K276" i="16"/>
  <c r="L276" i="16" s="1"/>
  <c r="K190" i="16"/>
  <c r="L190" i="16" s="1"/>
  <c r="G4" i="16"/>
  <c r="G107" i="16"/>
  <c r="G326" i="16"/>
  <c r="G113" i="16"/>
  <c r="G15" i="16"/>
  <c r="G171" i="16"/>
  <c r="J171" i="16" s="1"/>
  <c r="G255" i="16"/>
  <c r="G52" i="16"/>
  <c r="G254" i="16"/>
  <c r="G80" i="16"/>
  <c r="G70" i="16"/>
  <c r="G393" i="16"/>
  <c r="G246" i="16"/>
  <c r="G103" i="16"/>
  <c r="G260" i="16"/>
  <c r="G247" i="16"/>
  <c r="K241" i="16"/>
  <c r="L241" i="16" s="1"/>
  <c r="K335" i="16"/>
  <c r="L335" i="16" s="1"/>
  <c r="K131" i="16"/>
  <c r="L131" i="16" s="1"/>
  <c r="K374" i="16"/>
  <c r="L374" i="16" s="1"/>
  <c r="J314" i="16"/>
  <c r="J110" i="16"/>
  <c r="G175" i="16"/>
  <c r="J175" i="16" s="1"/>
  <c r="G325" i="16"/>
  <c r="G144" i="16"/>
  <c r="G166" i="16"/>
  <c r="J166" i="16" s="1"/>
  <c r="G76" i="16"/>
  <c r="J75" i="16" s="1"/>
  <c r="G320" i="16"/>
  <c r="J320" i="16" s="1"/>
  <c r="G316" i="16"/>
  <c r="J315" i="16" s="1"/>
  <c r="G51" i="16"/>
  <c r="G170" i="16"/>
  <c r="K362" i="16"/>
  <c r="L362" i="16" s="1"/>
  <c r="K233" i="16"/>
  <c r="L233" i="16" s="1"/>
  <c r="K304" i="16"/>
  <c r="L304" i="16" s="1"/>
  <c r="K331" i="16"/>
  <c r="L331" i="16" s="1"/>
  <c r="K264" i="16"/>
  <c r="L264" i="16" s="1"/>
  <c r="K123" i="16"/>
  <c r="L123" i="16" s="1"/>
  <c r="K135" i="16"/>
  <c r="L135" i="16" s="1"/>
  <c r="K33" i="16"/>
  <c r="L33" i="16" s="1"/>
  <c r="K60" i="16"/>
  <c r="L60" i="16" s="1"/>
  <c r="K154" i="16"/>
  <c r="L154" i="16" s="1"/>
  <c r="K162" i="16"/>
  <c r="L162" i="16" s="1"/>
  <c r="K95" i="16"/>
  <c r="L95" i="16" s="1"/>
  <c r="K366" i="16"/>
  <c r="L366" i="16" s="1"/>
  <c r="K186" i="16"/>
  <c r="L186" i="16" s="1"/>
  <c r="K198" i="16"/>
  <c r="L198" i="16" s="1"/>
  <c r="K402" i="16"/>
  <c r="L402" i="16" s="1"/>
  <c r="K308" i="16"/>
  <c r="L308" i="16" s="1"/>
  <c r="K339" i="16"/>
  <c r="L339" i="16" s="1"/>
  <c r="K268" i="16"/>
  <c r="L268" i="16" s="1"/>
  <c r="K280" i="16"/>
  <c r="L280" i="16" s="1"/>
  <c r="K127" i="16"/>
  <c r="L127" i="16" s="1"/>
  <c r="K25" i="16"/>
  <c r="L25" i="16" s="1"/>
  <c r="K37" i="16"/>
  <c r="L37" i="16" s="1"/>
  <c r="K64" i="16"/>
  <c r="L64" i="16" s="1"/>
  <c r="K158" i="16"/>
  <c r="L158" i="16" s="1"/>
  <c r="K91" i="16"/>
  <c r="L91" i="16" s="1"/>
  <c r="K99" i="16"/>
  <c r="L99" i="16" s="1"/>
  <c r="K370" i="16"/>
  <c r="L370" i="16" s="1"/>
  <c r="K194" i="16"/>
  <c r="L194" i="16" s="1"/>
  <c r="J257" i="16"/>
  <c r="J313" i="16"/>
  <c r="J163" i="16"/>
  <c r="J349" i="16"/>
  <c r="J10" i="16"/>
  <c r="K237" i="16"/>
  <c r="L237" i="16" s="1"/>
  <c r="J287" i="16"/>
  <c r="J291" i="16"/>
  <c r="J292" i="16"/>
  <c r="K272" i="16"/>
  <c r="L272" i="16" s="1"/>
  <c r="K245" i="16"/>
  <c r="L245" i="16" s="1"/>
  <c r="J326" i="16"/>
  <c r="J146" i="16"/>
  <c r="J136" i="16"/>
  <c r="J356" i="16"/>
  <c r="J116" i="16"/>
  <c r="K202" i="16"/>
  <c r="L202" i="16" s="1"/>
  <c r="K406" i="16"/>
  <c r="L406" i="16" s="1"/>
  <c r="J377" i="16"/>
  <c r="J173" i="16"/>
  <c r="J169" i="16"/>
  <c r="J164" i="16"/>
  <c r="J352" i="16"/>
  <c r="J344" i="16"/>
  <c r="J258" i="16"/>
  <c r="J214" i="16"/>
  <c r="K225" i="16"/>
  <c r="L225" i="16" s="1"/>
  <c r="J345" i="16" l="1"/>
  <c r="J219" i="16"/>
  <c r="J70" i="16"/>
  <c r="J282" i="16"/>
  <c r="J380" i="16"/>
  <c r="J215" i="16"/>
  <c r="J209" i="16"/>
  <c r="J71" i="16"/>
  <c r="J218" i="16"/>
  <c r="J142" i="16"/>
  <c r="J212" i="16"/>
  <c r="J4" i="16"/>
  <c r="J179" i="16"/>
  <c r="J180" i="16"/>
  <c r="J19" i="16"/>
  <c r="J350" i="16"/>
  <c r="J72" i="16"/>
  <c r="J324" i="16"/>
  <c r="J15" i="16"/>
  <c r="J286" i="16"/>
  <c r="J101" i="16"/>
  <c r="J115" i="16"/>
  <c r="J69" i="16"/>
  <c r="J252" i="16"/>
  <c r="J112" i="16"/>
  <c r="J147" i="16"/>
  <c r="J46" i="16"/>
  <c r="J139" i="16"/>
  <c r="J111" i="16"/>
  <c r="J9" i="16"/>
  <c r="J284" i="16"/>
  <c r="J137" i="16"/>
  <c r="J213" i="16"/>
  <c r="J17" i="16"/>
  <c r="J247" i="16"/>
  <c r="J80" i="16"/>
  <c r="J138" i="16"/>
  <c r="J253" i="16"/>
  <c r="J48" i="16"/>
  <c r="J281" i="16"/>
  <c r="J294" i="16"/>
  <c r="J388" i="16"/>
  <c r="J49" i="16"/>
  <c r="J40" i="16"/>
  <c r="J316" i="16"/>
  <c r="K317" i="16" s="1"/>
  <c r="L317" i="16" s="1"/>
  <c r="J149" i="16"/>
  <c r="J323" i="16"/>
  <c r="J318" i="16"/>
  <c r="J217" i="16"/>
  <c r="J107" i="16"/>
  <c r="J210" i="16"/>
  <c r="J105" i="16"/>
  <c r="J113" i="16"/>
  <c r="J259" i="16"/>
  <c r="K260" i="16" s="1"/>
  <c r="L260" i="16" s="1"/>
  <c r="J106" i="16"/>
  <c r="J76" i="16"/>
  <c r="K78" i="16" s="1"/>
  <c r="L78" i="16" s="1"/>
  <c r="J325" i="16"/>
  <c r="J393" i="16"/>
  <c r="J319" i="16"/>
  <c r="J39" i="16"/>
  <c r="J3" i="16"/>
  <c r="J392" i="16"/>
  <c r="J296" i="16"/>
  <c r="J376" i="16"/>
  <c r="J299" i="16"/>
  <c r="J14" i="16"/>
  <c r="J387" i="16"/>
  <c r="J81" i="16"/>
  <c r="J43" i="16"/>
  <c r="J44" i="16"/>
  <c r="J181" i="16"/>
  <c r="J79" i="16"/>
  <c r="J41" i="16"/>
  <c r="J354" i="16"/>
  <c r="K358" i="16" s="1"/>
  <c r="L358" i="16" s="1"/>
  <c r="J249" i="16"/>
  <c r="J385" i="16"/>
  <c r="J102" i="16"/>
  <c r="J148" i="16"/>
  <c r="J246" i="16"/>
  <c r="J220" i="16"/>
  <c r="J170" i="16"/>
  <c r="J346" i="16"/>
  <c r="K348" i="16" s="1"/>
  <c r="L348" i="16" s="1"/>
  <c r="J208" i="16"/>
  <c r="J321" i="16"/>
  <c r="J108" i="16"/>
  <c r="J12" i="16"/>
  <c r="J207" i="16"/>
  <c r="J8" i="16"/>
  <c r="J168" i="16"/>
  <c r="J248" i="16"/>
  <c r="J165" i="16"/>
  <c r="K167" i="16" s="1"/>
  <c r="J254" i="16"/>
  <c r="J7" i="16"/>
  <c r="J118" i="16"/>
  <c r="J375" i="16"/>
  <c r="K379" i="16" s="1"/>
  <c r="L379" i="16" s="1"/>
  <c r="K150" i="16"/>
  <c r="L150" i="16" s="1"/>
  <c r="J20" i="16"/>
  <c r="J103" i="16"/>
  <c r="J117" i="16"/>
  <c r="J391" i="16"/>
  <c r="J141" i="16"/>
  <c r="J390" i="16"/>
  <c r="J351" i="16"/>
  <c r="K353" i="16" s="1"/>
  <c r="L353" i="16" s="1"/>
  <c r="J143" i="16"/>
  <c r="J293" i="16"/>
  <c r="J100" i="16"/>
  <c r="J144" i="16"/>
  <c r="J298" i="16"/>
  <c r="J174" i="16"/>
  <c r="K177" i="16" s="1"/>
  <c r="L177" i="16" s="1"/>
  <c r="J50" i="16"/>
  <c r="J51" i="16"/>
  <c r="K47" i="16"/>
  <c r="L47" i="16" s="1"/>
  <c r="K285" i="16" l="1"/>
  <c r="K21" i="16"/>
  <c r="L21" i="16" s="1"/>
  <c r="K216" i="16"/>
  <c r="L216" i="16" s="1"/>
  <c r="K6" i="16"/>
  <c r="L6" i="16" s="1"/>
  <c r="K114" i="16"/>
  <c r="L114" i="16" s="1"/>
  <c r="K327" i="16"/>
  <c r="L327" i="16" s="1"/>
  <c r="K73" i="16"/>
  <c r="L73" i="16" s="1"/>
  <c r="K182" i="16"/>
  <c r="L182" i="16" s="1"/>
  <c r="K140" i="16"/>
  <c r="L140" i="16" s="1"/>
  <c r="K295" i="16"/>
  <c r="L295" i="16" s="1"/>
  <c r="K83" i="16"/>
  <c r="L83" i="16" s="1"/>
  <c r="K221" i="16"/>
  <c r="L221" i="16" s="1"/>
  <c r="K104" i="16"/>
  <c r="L104" i="16" s="1"/>
  <c r="K255" i="16"/>
  <c r="L255" i="16" s="1"/>
  <c r="K300" i="16"/>
  <c r="L300" i="16" s="1"/>
  <c r="K11" i="16"/>
  <c r="L11" i="16" s="1"/>
  <c r="K389" i="16"/>
  <c r="L389" i="16" s="1"/>
  <c r="K109" i="16"/>
  <c r="L109" i="16" s="1"/>
  <c r="K16" i="16"/>
  <c r="L16" i="16" s="1"/>
  <c r="K119" i="16"/>
  <c r="L119" i="16" s="1"/>
  <c r="K250" i="16"/>
  <c r="L250" i="16" s="1"/>
  <c r="K52" i="16"/>
  <c r="L52" i="16" s="1"/>
  <c r="K322" i="16"/>
  <c r="L322" i="16" s="1"/>
  <c r="K172" i="16"/>
  <c r="L172" i="16" s="1"/>
  <c r="K42" i="16"/>
  <c r="L42" i="16" s="1"/>
  <c r="K394" i="16"/>
  <c r="L394" i="16" s="1"/>
  <c r="K211" i="16"/>
  <c r="L211" i="16" s="1"/>
  <c r="K145" i="16"/>
  <c r="L145" i="16" s="1"/>
  <c r="L167" i="16"/>
  <c r="L285" i="16"/>
</calcChain>
</file>

<file path=xl/sharedStrings.xml><?xml version="1.0" encoding="utf-8"?>
<sst xmlns="http://schemas.openxmlformats.org/spreadsheetml/2006/main" count="4776" uniqueCount="152">
  <si>
    <t>Growth condition</t>
  </si>
  <si>
    <t>Date</t>
  </si>
  <si>
    <t>Time (h)</t>
  </si>
  <si>
    <t>Strain</t>
  </si>
  <si>
    <t>33701 pc</t>
  </si>
  <si>
    <t>SCI into 1 mL BHI, 100 uL into 5 mL BHI, 37C 100 rpm</t>
  </si>
  <si>
    <t>AVG CFU/mL</t>
  </si>
  <si>
    <t>CFU dil'n 1</t>
  </si>
  <si>
    <t>CFU dil'n 2</t>
  </si>
  <si>
    <t>Replicate</t>
  </si>
  <si>
    <t>AUC increments</t>
  </si>
  <si>
    <t>Total AUC</t>
  </si>
  <si>
    <t>log10 AUC</t>
  </si>
  <si>
    <t>.</t>
  </si>
  <si>
    <t>103+</t>
  </si>
  <si>
    <t>103S-GFP</t>
  </si>
  <si>
    <t>WSU007</t>
  </si>
  <si>
    <t>WSU006</t>
  </si>
  <si>
    <t>WSU005</t>
  </si>
  <si>
    <t>WSU001</t>
  </si>
  <si>
    <t>WSU002</t>
  </si>
  <si>
    <t>WSU003</t>
  </si>
  <si>
    <t>WSU004</t>
  </si>
  <si>
    <t>Generation time (h) 4-12</t>
  </si>
  <si>
    <t>Generation time 4-12 h (h)</t>
  </si>
  <si>
    <t>ORDER</t>
  </si>
  <si>
    <t>UKVDL206</t>
  </si>
  <si>
    <t>Blanked OD600nm</t>
  </si>
  <si>
    <t>replicate</t>
  </si>
  <si>
    <t>Time post incoculation (h)</t>
  </si>
  <si>
    <t>Colony Size (mm)</t>
  </si>
  <si>
    <t>2018-Jul-17</t>
  </si>
  <si>
    <t>2018-Nov-28</t>
  </si>
  <si>
    <t>2018-Jul-18</t>
  </si>
  <si>
    <t>2018-Aug-01</t>
  </si>
  <si>
    <t>2018-Jul-19</t>
  </si>
  <si>
    <t>2018-Nov-29</t>
  </si>
  <si>
    <t>2018-Aug-02</t>
  </si>
  <si>
    <t>Biological replicate</t>
  </si>
  <si>
    <t>Time point</t>
  </si>
  <si>
    <t>Plate</t>
  </si>
  <si>
    <t>Well ID</t>
  </si>
  <si>
    <t>Name</t>
  </si>
  <si>
    <t>Well</t>
  </si>
  <si>
    <t>A595:595</t>
  </si>
  <si>
    <t>Blank A595:595</t>
  </si>
  <si>
    <t>Mean</t>
  </si>
  <si>
    <t>Mean BHI BLANKED</t>
  </si>
  <si>
    <t>AVG input CFU</t>
  </si>
  <si>
    <t>CFU/mL 1</t>
  </si>
  <si>
    <t>CFU/mL 2</t>
  </si>
  <si>
    <t>log10 AVG input CFU</t>
  </si>
  <si>
    <t>A595/input CFU</t>
  </si>
  <si>
    <t>A595/log10 input CFU</t>
  </si>
  <si>
    <t>SPL1</t>
  </si>
  <si>
    <t>A1</t>
  </si>
  <si>
    <t>B1</t>
  </si>
  <si>
    <t>C1</t>
  </si>
  <si>
    <t>D1</t>
  </si>
  <si>
    <t>SPL2</t>
  </si>
  <si>
    <t>A2</t>
  </si>
  <si>
    <t>B2</t>
  </si>
  <si>
    <t>C2</t>
  </si>
  <si>
    <t>D2</t>
  </si>
  <si>
    <t>SPL3</t>
  </si>
  <si>
    <t>A3</t>
  </si>
  <si>
    <t>B3</t>
  </si>
  <si>
    <t>C3</t>
  </si>
  <si>
    <t>D3</t>
  </si>
  <si>
    <t>1.108OMIT</t>
  </si>
  <si>
    <t>SPL4</t>
  </si>
  <si>
    <t>A4</t>
  </si>
  <si>
    <t>B4</t>
  </si>
  <si>
    <t>C4</t>
  </si>
  <si>
    <t>D4</t>
  </si>
  <si>
    <t>SPL15</t>
  </si>
  <si>
    <t>BHI blank</t>
  </si>
  <si>
    <t>E3</t>
  </si>
  <si>
    <t>0.416OMIT</t>
  </si>
  <si>
    <t>F3</t>
  </si>
  <si>
    <t>G3</t>
  </si>
  <si>
    <t>H3</t>
  </si>
  <si>
    <t>0.172OMIT</t>
  </si>
  <si>
    <t>E1</t>
  </si>
  <si>
    <t>F1</t>
  </si>
  <si>
    <t>G1</t>
  </si>
  <si>
    <t>H1</t>
  </si>
  <si>
    <t>0.983OMIT</t>
  </si>
  <si>
    <t>0.168OMIT</t>
  </si>
  <si>
    <t>0.256OMIT</t>
  </si>
  <si>
    <t>1.072OMIT</t>
  </si>
  <si>
    <t>0.104OMIT</t>
  </si>
  <si>
    <t>OVRFLW</t>
  </si>
  <si>
    <t>?????</t>
  </si>
  <si>
    <t>BLK</t>
  </si>
  <si>
    <t>Empty well stained</t>
  </si>
  <si>
    <t>E4</t>
  </si>
  <si>
    <t>F4</t>
  </si>
  <si>
    <t>G4</t>
  </si>
  <si>
    <t>H4</t>
  </si>
  <si>
    <t>E2</t>
  </si>
  <si>
    <t>F2</t>
  </si>
  <si>
    <t>G2</t>
  </si>
  <si>
    <t>H2</t>
  </si>
  <si>
    <t>SPL5</t>
  </si>
  <si>
    <t>A5</t>
  </si>
  <si>
    <t>B5</t>
  </si>
  <si>
    <t>C5</t>
  </si>
  <si>
    <t>D5</t>
  </si>
  <si>
    <t>1.299OMIT</t>
  </si>
  <si>
    <t>2.229OMIT</t>
  </si>
  <si>
    <t>SPL6</t>
  </si>
  <si>
    <t>A6</t>
  </si>
  <si>
    <t>B6</t>
  </si>
  <si>
    <t>C6</t>
  </si>
  <si>
    <t>D6</t>
  </si>
  <si>
    <t>1.834OMIT</t>
  </si>
  <si>
    <t>SPL7</t>
  </si>
  <si>
    <t>A7</t>
  </si>
  <si>
    <t>B7</t>
  </si>
  <si>
    <t>C7</t>
  </si>
  <si>
    <t>D7</t>
  </si>
  <si>
    <t>0.285OMIT</t>
  </si>
  <si>
    <t>1.107OMIT</t>
  </si>
  <si>
    <t>SPL8</t>
  </si>
  <si>
    <t>A8</t>
  </si>
  <si>
    <t>B8</t>
  </si>
  <si>
    <t>C8</t>
  </si>
  <si>
    <t>D8</t>
  </si>
  <si>
    <t>0.909OMIT</t>
  </si>
  <si>
    <t>2.239OMIT</t>
  </si>
  <si>
    <t>SPL9</t>
  </si>
  <si>
    <t>A9</t>
  </si>
  <si>
    <t>B9</t>
  </si>
  <si>
    <t>C9</t>
  </si>
  <si>
    <t>D9</t>
  </si>
  <si>
    <t>SPL10</t>
  </si>
  <si>
    <t>A10</t>
  </si>
  <si>
    <t>B10</t>
  </si>
  <si>
    <t>C10</t>
  </si>
  <si>
    <t>D10</t>
  </si>
  <si>
    <t>1.46OMIT</t>
  </si>
  <si>
    <t>SPL11</t>
  </si>
  <si>
    <t>A11</t>
  </si>
  <si>
    <t>B11</t>
  </si>
  <si>
    <t>C11</t>
  </si>
  <si>
    <t>D11</t>
  </si>
  <si>
    <t>SPL12</t>
  </si>
  <si>
    <t>A12</t>
  </si>
  <si>
    <t>B12</t>
  </si>
  <si>
    <t>C12</t>
  </si>
  <si>
    <t>D12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</si>
</sst>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27413E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11" fontId="1" fillId="0" borderId="0" xfId="0" applyNumberFormat="1" applyFont="1" applyAlignment="1">
      <alignment wrapText="1"/>
    </xf>
    <xf numFmtId="11" fontId="0" fillId="0" borderId="0" xfId="0" applyNumberFormat="1"/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11" fontId="0" fillId="3" borderId="0" xfId="0" applyNumberFormat="1" applyFill="1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1" fontId="1" fillId="0" borderId="0" xfId="0" applyNumberFormat="1" applyFont="1" applyFill="1" applyAlignment="1">
      <alignment wrapText="1"/>
    </xf>
    <xf numFmtId="11" fontId="0" fillId="0" borderId="0" xfId="0" applyNumberFormat="1" applyFill="1"/>
    <xf numFmtId="2" fontId="0" fillId="0" borderId="0" xfId="0" applyNumberFormat="1" applyFill="1" applyAlignment="1">
      <alignment wrapText="1"/>
    </xf>
    <xf numFmtId="0" fontId="1" fillId="0" borderId="0" xfId="0" applyFont="1" applyFill="1" applyAlignment="1">
      <alignment wrapText="1"/>
    </xf>
    <xf numFmtId="2" fontId="0" fillId="0" borderId="0" xfId="0" applyNumberFormat="1" applyFill="1"/>
    <xf numFmtId="0" fontId="0" fillId="0" borderId="0" xfId="0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1" fontId="0" fillId="0" borderId="0" xfId="0" applyNumberFormat="1" applyFill="1" applyBorder="1"/>
    <xf numFmtId="2" fontId="0" fillId="0" borderId="0" xfId="0" applyNumberFormat="1" applyFill="1" applyBorder="1"/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0" fillId="0" borderId="0" xfId="0" applyNumberFormat="1" applyFill="1" applyBorder="1"/>
  </cellXfs>
  <cellStyles count="2">
    <cellStyle name="Normal" xfId="0" builtinId="0"/>
    <cellStyle name="Normal 2" xfId="1" xr:uid="{CF118515-B0A9-4AF3-902C-D192A7C0D0F1}"/>
  </cellStyles>
  <dxfs count="28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mdata.vetmed.wsu.edu@SSL\DavWWWRoot\shared\Sanzlab\Adina\Re%20strains\Data\Stats%20outputs\Biofilm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PILED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SanzLab/Adina/Re%20strains/Data/Stats%20outputs/Shaking%20growth%202019-02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STATS"/>
      <sheetName val="data sort for stats"/>
      <sheetName val="Plate 1"/>
      <sheetName val="Plate 2"/>
      <sheetName val="Plate 3"/>
      <sheetName val="Plate 4"/>
      <sheetName val="Plate 5"/>
      <sheetName val="Plate 6"/>
      <sheetName val="Plate 7"/>
      <sheetName val="Plate 8"/>
      <sheetName val="Plate 9"/>
      <sheetName val="B4-24h"/>
      <sheetName val="B4-48h"/>
      <sheetName val="B4-72h"/>
      <sheetName val="B5B6-24h"/>
      <sheetName val="B5B6-48h"/>
      <sheetName val="B5B6-72h"/>
      <sheetName val="COMPI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F2" t="str">
            <v>103+</v>
          </cell>
          <cell r="U2">
            <v>0.24935555555555555</v>
          </cell>
          <cell r="V2">
            <v>6.6212216494909215E-2</v>
          </cell>
          <cell r="W2">
            <v>3.3898729625573001E-6</v>
          </cell>
          <cell r="X2">
            <v>1.7830921483187517E-6</v>
          </cell>
          <cell r="Y2">
            <v>5.0079468161833042E-2</v>
          </cell>
          <cell r="Z2">
            <v>1.3282356164274553E-2</v>
          </cell>
        </row>
        <row r="18">
          <cell r="Y18">
            <v>0.12531141704119012</v>
          </cell>
          <cell r="Z18">
            <v>3.020471046689413E-2</v>
          </cell>
        </row>
        <row r="34">
          <cell r="Y34">
            <v>0.11843305830433927</v>
          </cell>
          <cell r="Z34">
            <v>2.3689014805748108E-2</v>
          </cell>
        </row>
        <row r="38">
          <cell r="F38" t="str">
            <v>103+</v>
          </cell>
        </row>
        <row r="50">
          <cell r="U50">
            <v>0.31955</v>
          </cell>
          <cell r="V50">
            <v>2.6966124582520228E-2</v>
          </cell>
          <cell r="W50">
            <v>4.7062260273972606E-5</v>
          </cell>
          <cell r="X50">
            <v>1.8243542197550906E-5</v>
          </cell>
          <cell r="Y50">
            <v>8.1227255584836164E-2</v>
          </cell>
          <cell r="Z50">
            <v>1.0447145850997708E-2</v>
          </cell>
        </row>
        <row r="66">
          <cell r="Y66">
            <v>0.12169857345671602</v>
          </cell>
          <cell r="Z66">
            <v>2.7016288092638469E-2</v>
          </cell>
        </row>
        <row r="71">
          <cell r="AE71" t="str">
            <v>Gen time</v>
          </cell>
          <cell r="AG71" t="str">
            <v>AUC</v>
          </cell>
        </row>
        <row r="72">
          <cell r="AB72" t="str">
            <v>WSU002</v>
          </cell>
          <cell r="AC72">
            <v>0.1075460564945289</v>
          </cell>
          <cell r="AD72">
            <v>1.270957291859655E-2</v>
          </cell>
          <cell r="AE72">
            <v>0.90460882009067101</v>
          </cell>
          <cell r="AG72">
            <v>7.9772732691382613</v>
          </cell>
        </row>
        <row r="73">
          <cell r="AB73" t="str">
            <v>WSU003</v>
          </cell>
          <cell r="AC73">
            <v>8.7783074380036755E-2</v>
          </cell>
          <cell r="AD73">
            <v>1.5827810198878519E-2</v>
          </cell>
          <cell r="AE73">
            <v>0.9073055348469623</v>
          </cell>
          <cell r="AG73">
            <v>8.3200800532843822</v>
          </cell>
        </row>
        <row r="74">
          <cell r="F74" t="str">
            <v>103S-GFP</v>
          </cell>
          <cell r="AB74" t="str">
            <v>WSU005</v>
          </cell>
          <cell r="AC74">
            <v>5.0998001541470252E-2</v>
          </cell>
          <cell r="AD74">
            <v>6.0404786505872136E-3</v>
          </cell>
          <cell r="AE74">
            <v>0.92707216661578029</v>
          </cell>
          <cell r="AG74">
            <v>8.1343508246232545</v>
          </cell>
        </row>
        <row r="75">
          <cell r="AB75" t="str">
            <v>WSU001</v>
          </cell>
          <cell r="AC75">
            <v>9.1353547008154568E-2</v>
          </cell>
          <cell r="AD75">
            <v>1.251492704787394E-2</v>
          </cell>
          <cell r="AE75">
            <v>1.0111878240626591</v>
          </cell>
          <cell r="AG75">
            <v>8.1538892376771983</v>
          </cell>
        </row>
        <row r="76">
          <cell r="AB76" t="str">
            <v>WSU004</v>
          </cell>
          <cell r="AC76">
            <v>9.5506622305312067E-2</v>
          </cell>
          <cell r="AD76">
            <v>1.1254335997415514E-2</v>
          </cell>
          <cell r="AE76">
            <v>1.0370878690815903</v>
          </cell>
          <cell r="AG76">
            <v>8.271418672482076</v>
          </cell>
        </row>
        <row r="77">
          <cell r="AB77" t="str">
            <v>WSU007</v>
          </cell>
          <cell r="AC77">
            <v>8.3750684029528635E-2</v>
          </cell>
          <cell r="AD77">
            <v>1.1685945042872936E-2</v>
          </cell>
          <cell r="AE77">
            <v>1.0487383909885852</v>
          </cell>
          <cell r="AG77">
            <v>7.7411236960315621</v>
          </cell>
        </row>
        <row r="78">
          <cell r="AB78" t="str">
            <v>103+</v>
          </cell>
          <cell r="AC78">
            <v>0.11843305830433927</v>
          </cell>
          <cell r="AD78">
            <v>2.3689014805748108E-2</v>
          </cell>
          <cell r="AE78">
            <v>1.1172294693411464</v>
          </cell>
          <cell r="AG78">
            <v>8.0775108782878871</v>
          </cell>
        </row>
        <row r="79">
          <cell r="AB79" t="str">
            <v>UKVDL206</v>
          </cell>
          <cell r="AC79">
            <v>0.14274595432560727</v>
          </cell>
          <cell r="AD79">
            <v>2.294381906844151E-2</v>
          </cell>
          <cell r="AE79">
            <v>1.1294399851971033</v>
          </cell>
          <cell r="AG79">
            <v>8.2754025877161848</v>
          </cell>
        </row>
        <row r="80">
          <cell r="AB80" t="str">
            <v>33701</v>
          </cell>
          <cell r="AC80">
            <v>9.0946941742494194E-2</v>
          </cell>
          <cell r="AD80">
            <v>1.1881312334663774E-2</v>
          </cell>
          <cell r="AE80">
            <v>1.1613255943796426</v>
          </cell>
          <cell r="AG80">
            <v>8.0200972763371094</v>
          </cell>
        </row>
        <row r="81">
          <cell r="AB81" t="str">
            <v>33701 pc</v>
          </cell>
          <cell r="AC81">
            <v>7.9641836507217373E-2</v>
          </cell>
          <cell r="AD81">
            <v>1.0246936334709453E-2</v>
          </cell>
          <cell r="AE81">
            <v>1.1628976048181443</v>
          </cell>
          <cell r="AG81">
            <v>8.1597406585295875</v>
          </cell>
        </row>
        <row r="82">
          <cell r="Y82">
            <v>0.12158819644627199</v>
          </cell>
          <cell r="Z82">
            <v>2.4401884277441502E-2</v>
          </cell>
          <cell r="AB82" t="str">
            <v>WSU006</v>
          </cell>
          <cell r="AC82">
            <v>4.4503416216760946E-2</v>
          </cell>
          <cell r="AD82">
            <v>6.3124993386157249E-3</v>
          </cell>
          <cell r="AE82">
            <v>1.2206806602538411</v>
          </cell>
          <cell r="AG82">
            <v>7.8218348182155655</v>
          </cell>
        </row>
        <row r="83">
          <cell r="AB83" t="str">
            <v>103S-GFP</v>
          </cell>
          <cell r="AC83">
            <v>0.12158819644627199</v>
          </cell>
          <cell r="AD83">
            <v>2.4401884277441502E-2</v>
          </cell>
          <cell r="AE83">
            <v>1.3112657691455687</v>
          </cell>
          <cell r="AG83">
            <v>7.9626398708580481</v>
          </cell>
        </row>
        <row r="98">
          <cell r="U98">
            <v>0.24554999999999999</v>
          </cell>
          <cell r="V98">
            <v>5.2992186924111756E-2</v>
          </cell>
          <cell r="W98">
            <v>9.9300790305458759E-6</v>
          </cell>
          <cell r="X98">
            <v>3.4207452466646783E-6</v>
          </cell>
          <cell r="Y98">
            <v>5.5535025010028716E-2</v>
          </cell>
          <cell r="Z98">
            <v>1.2519729009276529E-2</v>
          </cell>
        </row>
        <row r="110">
          <cell r="F110">
            <v>33701</v>
          </cell>
        </row>
        <row r="114">
          <cell r="Y114">
            <v>6.6291844530391358E-2</v>
          </cell>
          <cell r="Z114">
            <v>1.7368486373357472E-2</v>
          </cell>
        </row>
        <row r="130">
          <cell r="Y130">
            <v>9.0946941742494194E-2</v>
          </cell>
          <cell r="Z130">
            <v>1.1881312334663774E-2</v>
          </cell>
        </row>
        <row r="146">
          <cell r="F146" t="str">
            <v>33701 pc</v>
          </cell>
          <cell r="U146">
            <v>0.24030000000000001</v>
          </cell>
          <cell r="V146">
            <v>4.6939455684956555E-2</v>
          </cell>
          <cell r="Y146">
            <v>5.4440408272384402E-2</v>
          </cell>
          <cell r="Z146">
            <v>1.2354007127053502E-2</v>
          </cell>
        </row>
        <row r="162">
          <cell r="Y162">
            <v>8.0775289227511579E-2</v>
          </cell>
          <cell r="Z162">
            <v>2.3737730767119009E-2</v>
          </cell>
        </row>
        <row r="178">
          <cell r="Y178">
            <v>7.9641836507217373E-2</v>
          </cell>
          <cell r="Z178">
            <v>1.0246936334709453E-2</v>
          </cell>
        </row>
        <row r="218">
          <cell r="F218" t="str">
            <v>BHI blank</v>
          </cell>
        </row>
        <row r="254">
          <cell r="F254" t="str">
            <v>BHI blank</v>
          </cell>
        </row>
        <row r="290">
          <cell r="F290" t="str">
            <v>Empty well stained</v>
          </cell>
        </row>
        <row r="326">
          <cell r="F326" t="str">
            <v>Empty well stained</v>
          </cell>
        </row>
        <row r="338">
          <cell r="F338" t="str">
            <v>UKVDL206</v>
          </cell>
          <cell r="U338">
            <v>0.45721666666666672</v>
          </cell>
          <cell r="V338">
            <v>0.11849826387617104</v>
          </cell>
          <cell r="W338">
            <v>1.3006752109733407E-5</v>
          </cell>
          <cell r="X338">
            <v>4.1320470214829958E-6</v>
          </cell>
          <cell r="Y338">
            <v>9.7991820260277557E-2</v>
          </cell>
          <cell r="Z338">
            <v>2.3417501304794499E-2</v>
          </cell>
        </row>
        <row r="354">
          <cell r="Y354">
            <v>0.10813970374195171</v>
          </cell>
          <cell r="Z354">
            <v>3.191687993284506E-2</v>
          </cell>
        </row>
        <row r="362">
          <cell r="F362" t="str">
            <v>UKVDL206</v>
          </cell>
        </row>
        <row r="370">
          <cell r="Y370">
            <v>0.14274595432560727</v>
          </cell>
          <cell r="Z370">
            <v>2.294381906844151E-2</v>
          </cell>
        </row>
        <row r="386">
          <cell r="U386">
            <v>0.52005000000000001</v>
          </cell>
          <cell r="V386">
            <v>0.16229540004263832</v>
          </cell>
          <cell r="W386" t="e">
            <v>#DIV/0!</v>
          </cell>
          <cell r="X386" t="e">
            <v>#DIV/0!</v>
          </cell>
        </row>
        <row r="398">
          <cell r="F398" t="str">
            <v>P. aer.</v>
          </cell>
        </row>
        <row r="434">
          <cell r="F434" t="str">
            <v>S. aureus</v>
          </cell>
          <cell r="U434">
            <v>1.3915500000000001</v>
          </cell>
          <cell r="V434">
            <v>5.8559131439938586E-2</v>
          </cell>
          <cell r="W434" t="e">
            <v>#DIV/0!</v>
          </cell>
          <cell r="X434" t="e">
            <v>#DIV/0!</v>
          </cell>
        </row>
        <row r="470">
          <cell r="F470" t="str">
            <v>S. aureus</v>
          </cell>
        </row>
        <row r="482">
          <cell r="F482" t="str">
            <v>WSU001</v>
          </cell>
          <cell r="U482">
            <v>0.26888333333333336</v>
          </cell>
          <cell r="V482">
            <v>5.1450674193833389E-2</v>
          </cell>
          <cell r="W482">
            <v>1.3317142857142858E-5</v>
          </cell>
          <cell r="X482">
            <v>2.9879783509674798E-6</v>
          </cell>
          <cell r="Y482">
            <v>6.1940543931291808E-2</v>
          </cell>
          <cell r="Z482">
            <v>1.1986197927052746E-2</v>
          </cell>
        </row>
        <row r="498">
          <cell r="Y498">
            <v>8.7240856162129565E-2</v>
          </cell>
          <cell r="Z498">
            <v>2.4928993064367879E-2</v>
          </cell>
        </row>
        <row r="506">
          <cell r="F506" t="str">
            <v>WSU001</v>
          </cell>
        </row>
        <row r="514">
          <cell r="Y514">
            <v>9.1353547008154568E-2</v>
          </cell>
          <cell r="Z514">
            <v>1.251492704787394E-2</v>
          </cell>
        </row>
        <row r="530">
          <cell r="F530" t="str">
            <v>WSU002</v>
          </cell>
          <cell r="U530">
            <v>0.23263333333333336</v>
          </cell>
          <cell r="V530">
            <v>5.0061305009550638E-2</v>
          </cell>
          <cell r="W530">
            <v>1.1181960784313725E-4</v>
          </cell>
          <cell r="X530">
            <v>3.2222325458212705E-5</v>
          </cell>
          <cell r="Y530">
            <v>6.921250728247004E-2</v>
          </cell>
          <cell r="Z530">
            <v>1.5280143316403488E-2</v>
          </cell>
        </row>
        <row r="542">
          <cell r="F542" t="str">
            <v>WSU002</v>
          </cell>
        </row>
        <row r="554">
          <cell r="U554">
            <v>0.36530000000000001</v>
          </cell>
          <cell r="V554">
            <v>6.0079461271441731E-2</v>
          </cell>
          <cell r="W554">
            <v>1.467199346405229E-4</v>
          </cell>
          <cell r="X554">
            <v>4.5361864267808208E-5</v>
          </cell>
          <cell r="Y554">
            <v>0.10495930117368962</v>
          </cell>
          <cell r="Z554">
            <v>1.6925509766956618E-2</v>
          </cell>
        </row>
        <row r="578">
          <cell r="Y578">
            <v>0.1075460564945289</v>
          </cell>
          <cell r="Z578">
            <v>1.270957291859655E-2</v>
          </cell>
        </row>
        <row r="602">
          <cell r="F602" t="str">
            <v>WSU003</v>
          </cell>
          <cell r="Y602">
            <v>8.0990469324278114E-2</v>
          </cell>
          <cell r="Z602">
            <v>2.078177980147879E-2</v>
          </cell>
        </row>
        <row r="618">
          <cell r="Y618">
            <v>8.5585635834756035E-2</v>
          </cell>
          <cell r="Z618">
            <v>1.300291742300282E-2</v>
          </cell>
        </row>
        <row r="634">
          <cell r="Y634">
            <v>8.7783074380036755E-2</v>
          </cell>
          <cell r="Z634">
            <v>1.5827810198878519E-2</v>
          </cell>
        </row>
        <row r="650">
          <cell r="F650" t="str">
            <v>WSU004</v>
          </cell>
          <cell r="Y650">
            <v>5.8019172258977236E-2</v>
          </cell>
          <cell r="Z650">
            <v>1.9189000959760193E-2</v>
          </cell>
        </row>
        <row r="666">
          <cell r="Y666">
            <v>8.8550214048166306E-2</v>
          </cell>
          <cell r="Z666">
            <v>1.943341818977079E-2</v>
          </cell>
        </row>
        <row r="682">
          <cell r="Y682">
            <v>9.5506622305312067E-2</v>
          </cell>
          <cell r="Z682">
            <v>1.1254335997415514E-2</v>
          </cell>
        </row>
        <row r="698">
          <cell r="F698" t="str">
            <v>WSU005</v>
          </cell>
          <cell r="Y698">
            <v>2.7088583510868635E-2</v>
          </cell>
          <cell r="Z698">
            <v>6.6740073272757855E-3</v>
          </cell>
        </row>
        <row r="718">
          <cell r="Y718">
            <v>4.6301263452015511E-2</v>
          </cell>
          <cell r="Z718">
            <v>1.0027078061114367E-2</v>
          </cell>
        </row>
        <row r="738">
          <cell r="Y738">
            <v>5.0998001541470252E-2</v>
          </cell>
          <cell r="Z738">
            <v>6.0404786505872136E-3</v>
          </cell>
        </row>
        <row r="758">
          <cell r="F758" t="str">
            <v>WSU006</v>
          </cell>
          <cell r="Y758">
            <v>2.5203891159775588E-2</v>
          </cell>
          <cell r="Z758">
            <v>7.1017648705294506E-3</v>
          </cell>
        </row>
        <row r="774">
          <cell r="Y774">
            <v>5.432619360939573E-2</v>
          </cell>
          <cell r="Z774">
            <v>1.2847970039223739E-2</v>
          </cell>
        </row>
        <row r="790">
          <cell r="Y790">
            <v>4.4503416216760946E-2</v>
          </cell>
          <cell r="Z790">
            <v>6.3124993386157249E-3</v>
          </cell>
        </row>
        <row r="806">
          <cell r="F806" t="str">
            <v>WSU007</v>
          </cell>
          <cell r="Y806">
            <v>4.4473061946898707E-2</v>
          </cell>
          <cell r="Z806">
            <v>9.8647013430194982E-3</v>
          </cell>
        </row>
        <row r="830">
          <cell r="Y830">
            <v>0.1096960938684499</v>
          </cell>
          <cell r="Z830">
            <v>2.1037931337969804E-2</v>
          </cell>
        </row>
        <row r="854">
          <cell r="Y854">
            <v>8.3750684029528635E-2</v>
          </cell>
          <cell r="Z854">
            <v>1.1685945042872936E-2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E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STATS"/>
      <sheetName val="STATS Gen time"/>
      <sheetName val="All strains"/>
      <sheetName val="103+"/>
      <sheetName val="103S-GFP"/>
      <sheetName val="33701"/>
      <sheetName val="33701 pc"/>
      <sheetName val="Ky206"/>
      <sheetName val="WSU001"/>
      <sheetName val="WSU002"/>
      <sheetName val="WSU003"/>
      <sheetName val="WSU004"/>
      <sheetName val="WSU005"/>
      <sheetName val="WSU006"/>
      <sheetName val="WSU007"/>
    </sheetNames>
    <sheetDataSet>
      <sheetData sheetId="0"/>
      <sheetData sheetId="1">
        <row r="2">
          <cell r="C2" t="str">
            <v>WSU002</v>
          </cell>
          <cell r="G2">
            <v>0.90460882009067101</v>
          </cell>
          <cell r="H2">
            <v>1.8688436933292658E-2</v>
          </cell>
        </row>
        <row r="6">
          <cell r="C6" t="str">
            <v>WSU003</v>
          </cell>
          <cell r="G6">
            <v>0.9073055348469623</v>
          </cell>
          <cell r="H6">
            <v>1.6839121471627843E-2</v>
          </cell>
        </row>
        <row r="10">
          <cell r="C10" t="str">
            <v>WSU005</v>
          </cell>
          <cell r="G10">
            <v>0.92707216661578029</v>
          </cell>
          <cell r="H10">
            <v>5.4229404359838182E-2</v>
          </cell>
        </row>
        <row r="14">
          <cell r="C14" t="str">
            <v>WSU001</v>
          </cell>
          <cell r="G14">
            <v>1.0111878240626591</v>
          </cell>
          <cell r="H14">
            <v>5.4247591866622841E-2</v>
          </cell>
        </row>
        <row r="18">
          <cell r="C18" t="str">
            <v>WSU004</v>
          </cell>
          <cell r="G18">
            <v>1.0370878690815903</v>
          </cell>
          <cell r="H18">
            <v>2.9736666796062454E-2</v>
          </cell>
        </row>
        <row r="21">
          <cell r="C21" t="str">
            <v>WSU007</v>
          </cell>
          <cell r="G21">
            <v>1.0487383909885852</v>
          </cell>
          <cell r="H21">
            <v>3.4372516707260194E-2</v>
          </cell>
        </row>
        <row r="27">
          <cell r="C27" t="str">
            <v>103+</v>
          </cell>
          <cell r="G27">
            <v>1.1172294693411464</v>
          </cell>
          <cell r="H27">
            <v>8.0488032954576808E-2</v>
          </cell>
        </row>
        <row r="33">
          <cell r="C33" t="str">
            <v>UKVDL206</v>
          </cell>
          <cell r="G33">
            <v>1.1294399851971033</v>
          </cell>
          <cell r="H33">
            <v>6.4006215296902438E-2</v>
          </cell>
        </row>
        <row r="38">
          <cell r="C38">
            <v>33701</v>
          </cell>
          <cell r="G38">
            <v>1.1613255943796426</v>
          </cell>
          <cell r="H38">
            <v>1.7384097011080336E-2</v>
          </cell>
        </row>
        <row r="41">
          <cell r="C41" t="str">
            <v>33701 pc</v>
          </cell>
          <cell r="G41">
            <v>1.1628976048181443</v>
          </cell>
          <cell r="H41">
            <v>4.4942869517593236E-2</v>
          </cell>
        </row>
        <row r="45">
          <cell r="C45" t="str">
            <v>WSU006</v>
          </cell>
          <cell r="G45">
            <v>1.2206806602538411</v>
          </cell>
          <cell r="H45">
            <v>4.3565121941346367E-2</v>
          </cell>
        </row>
        <row r="49">
          <cell r="C49" t="str">
            <v>103S-GFP</v>
          </cell>
          <cell r="G49">
            <v>1.3112657691455687</v>
          </cell>
          <cell r="H49">
            <v>4.184501889221643E-2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8"/>
  <sheetViews>
    <sheetView zoomScaleNormal="100" workbookViewId="0">
      <pane ySplit="1" topLeftCell="A5" activePane="bottomLeft" state="frozen"/>
      <selection pane="bottomLeft" activeCell="H416" sqref="H416"/>
    </sheetView>
  </sheetViews>
  <sheetFormatPr defaultRowHeight="14.4" x14ac:dyDescent="0.3"/>
  <cols>
    <col min="4" max="4" width="19.44140625" customWidth="1"/>
    <col min="5" max="5" width="6.21875" customWidth="1"/>
    <col min="6" max="6" width="8.77734375" customWidth="1"/>
    <col min="7" max="7" width="8.77734375" style="12" customWidth="1"/>
    <col min="8" max="9" width="10" style="3" customWidth="1"/>
    <col min="10" max="10" width="11" bestFit="1" customWidth="1"/>
    <col min="11" max="13" width="8.77734375"/>
  </cols>
  <sheetData>
    <row r="1" spans="1:13" s="1" customFormat="1" ht="37.35" customHeight="1" x14ac:dyDescent="0.3">
      <c r="A1" s="1" t="s">
        <v>25</v>
      </c>
      <c r="B1" s="1" t="s">
        <v>9</v>
      </c>
      <c r="C1" s="1" t="s">
        <v>3</v>
      </c>
      <c r="D1" s="1" t="s">
        <v>0</v>
      </c>
      <c r="E1" s="1" t="s">
        <v>2</v>
      </c>
      <c r="F1" s="1" t="s">
        <v>27</v>
      </c>
      <c r="G1" s="11" t="s">
        <v>6</v>
      </c>
      <c r="H1" s="2" t="s">
        <v>7</v>
      </c>
      <c r="I1" s="2" t="s">
        <v>8</v>
      </c>
      <c r="J1" s="1" t="s">
        <v>10</v>
      </c>
      <c r="K1" s="1" t="s">
        <v>11</v>
      </c>
      <c r="L1" s="1" t="s">
        <v>12</v>
      </c>
      <c r="M1" s="1" t="s">
        <v>23</v>
      </c>
    </row>
    <row r="2" spans="1:13" x14ac:dyDescent="0.3">
      <c r="A2">
        <v>1</v>
      </c>
      <c r="B2">
        <v>1</v>
      </c>
      <c r="C2" t="s">
        <v>20</v>
      </c>
      <c r="D2" t="s">
        <v>5</v>
      </c>
      <c r="E2">
        <v>0</v>
      </c>
      <c r="F2">
        <v>-7.0000000000000001E-3</v>
      </c>
      <c r="G2" s="12">
        <f t="shared" ref="G2:G21" si="0">AVERAGE(H2:I2)</f>
        <v>550000</v>
      </c>
      <c r="H2" s="3">
        <f>5.5/(0.001*0.01)</f>
        <v>550000</v>
      </c>
      <c r="J2" s="3">
        <f>(G2+G3)/2*(E3-E2)</f>
        <v>1084400000</v>
      </c>
    </row>
    <row r="3" spans="1:13" x14ac:dyDescent="0.3">
      <c r="A3">
        <v>1</v>
      </c>
      <c r="B3">
        <v>1</v>
      </c>
      <c r="C3" t="s">
        <v>20</v>
      </c>
      <c r="D3" t="s">
        <v>5</v>
      </c>
      <c r="E3">
        <v>16</v>
      </c>
      <c r="F3">
        <v>0.251</v>
      </c>
      <c r="G3" s="12">
        <f t="shared" si="0"/>
        <v>135000000</v>
      </c>
      <c r="H3" s="3">
        <f>17/(0.00001*0.01)</f>
        <v>170000000</v>
      </c>
      <c r="I3" s="3">
        <f>1/(0.000001*0.01)</f>
        <v>100000000</v>
      </c>
      <c r="J3" s="3">
        <f>(G3+G4)/2*(E4-E3)</f>
        <v>920000000</v>
      </c>
    </row>
    <row r="4" spans="1:13" x14ac:dyDescent="0.3">
      <c r="A4">
        <v>1</v>
      </c>
      <c r="B4">
        <v>1</v>
      </c>
      <c r="C4" t="s">
        <v>20</v>
      </c>
      <c r="D4" t="s">
        <v>5</v>
      </c>
      <c r="E4">
        <v>20</v>
      </c>
      <c r="F4">
        <v>0.315</v>
      </c>
      <c r="G4" s="12">
        <f t="shared" si="0"/>
        <v>325000000</v>
      </c>
      <c r="H4" s="3">
        <f>25/(0.00001*0.01)</f>
        <v>249999999.99999997</v>
      </c>
      <c r="I4" s="3">
        <f>4/(0.000001*0.01)</f>
        <v>400000000</v>
      </c>
      <c r="J4" s="3">
        <f>(G4+G5)/2*(E5-E4)</f>
        <v>1160000000</v>
      </c>
    </row>
    <row r="5" spans="1:13" x14ac:dyDescent="0.3">
      <c r="A5">
        <v>1</v>
      </c>
      <c r="B5">
        <v>1</v>
      </c>
      <c r="C5" t="s">
        <v>20</v>
      </c>
      <c r="D5" t="s">
        <v>5</v>
      </c>
      <c r="E5">
        <v>24</v>
      </c>
      <c r="F5">
        <v>0.438</v>
      </c>
      <c r="G5" s="12">
        <f t="shared" si="0"/>
        <v>255000000</v>
      </c>
      <c r="H5" s="3">
        <f>31/(0.00001*0.01)</f>
        <v>310000000</v>
      </c>
      <c r="I5" s="3">
        <f>2/(0.000001*0.01)</f>
        <v>200000000</v>
      </c>
      <c r="J5" s="3">
        <f>(G5+G6)/2*(E6-E5)</f>
        <v>9240000000</v>
      </c>
    </row>
    <row r="6" spans="1:13" x14ac:dyDescent="0.3">
      <c r="A6">
        <v>1</v>
      </c>
      <c r="B6">
        <v>1</v>
      </c>
      <c r="C6" t="s">
        <v>20</v>
      </c>
      <c r="D6" t="s">
        <v>5</v>
      </c>
      <c r="E6">
        <v>40</v>
      </c>
      <c r="F6">
        <v>1.538</v>
      </c>
      <c r="G6" s="12">
        <f t="shared" si="0"/>
        <v>900000000</v>
      </c>
      <c r="H6" s="3">
        <f>9/(0.000001*0.01)</f>
        <v>900000000</v>
      </c>
      <c r="J6" s="3"/>
      <c r="K6">
        <f>SUM(J2:J5)</f>
        <v>12404400000</v>
      </c>
      <c r="L6">
        <f>LOG10(K6)</f>
        <v>10.09357576232116</v>
      </c>
    </row>
    <row r="7" spans="1:13" x14ac:dyDescent="0.3">
      <c r="A7">
        <v>1</v>
      </c>
      <c r="B7">
        <v>2</v>
      </c>
      <c r="C7" t="s">
        <v>20</v>
      </c>
      <c r="D7" t="s">
        <v>5</v>
      </c>
      <c r="E7">
        <v>0</v>
      </c>
      <c r="F7">
        <v>-0.02</v>
      </c>
      <c r="G7" s="12">
        <f t="shared" si="0"/>
        <v>100000</v>
      </c>
      <c r="H7" s="3">
        <f>10/(0.01*0.01)</f>
        <v>100000</v>
      </c>
      <c r="J7" s="3">
        <f>(G7+G8)/2*(E8-E7)</f>
        <v>1360800000</v>
      </c>
    </row>
    <row r="8" spans="1:13" x14ac:dyDescent="0.3">
      <c r="A8">
        <v>1</v>
      </c>
      <c r="B8">
        <v>2</v>
      </c>
      <c r="C8" t="s">
        <v>20</v>
      </c>
      <c r="D8" t="s">
        <v>5</v>
      </c>
      <c r="E8">
        <v>16</v>
      </c>
      <c r="F8">
        <v>0.27200000000000002</v>
      </c>
      <c r="G8" s="12">
        <f t="shared" si="0"/>
        <v>170000000</v>
      </c>
      <c r="H8" s="3">
        <f>14/(0.00001*0.01)</f>
        <v>140000000</v>
      </c>
      <c r="I8" s="3">
        <f>2/(0.000001*0.01)</f>
        <v>200000000</v>
      </c>
      <c r="J8" s="3">
        <f>(G8+G9)/2*(E9-E8)</f>
        <v>740000000</v>
      </c>
    </row>
    <row r="9" spans="1:13" x14ac:dyDescent="0.3">
      <c r="A9">
        <v>1</v>
      </c>
      <c r="B9">
        <v>2</v>
      </c>
      <c r="C9" t="s">
        <v>20</v>
      </c>
      <c r="D9" t="s">
        <v>5</v>
      </c>
      <c r="E9">
        <v>20</v>
      </c>
      <c r="F9">
        <v>0.48199999999999998</v>
      </c>
      <c r="G9" s="12">
        <f t="shared" si="0"/>
        <v>200000000</v>
      </c>
      <c r="H9" s="3">
        <f>20/(0.00001*0.01)</f>
        <v>199999999.99999997</v>
      </c>
      <c r="I9" s="3">
        <f>2/(0.000001*0.01)</f>
        <v>200000000</v>
      </c>
      <c r="J9" s="3">
        <f>(G9+G10)/2*(E10-E9)</f>
        <v>800000000</v>
      </c>
    </row>
    <row r="10" spans="1:13" x14ac:dyDescent="0.3">
      <c r="A10">
        <v>1</v>
      </c>
      <c r="B10">
        <v>2</v>
      </c>
      <c r="C10" t="s">
        <v>20</v>
      </c>
      <c r="D10" t="s">
        <v>5</v>
      </c>
      <c r="E10">
        <v>24</v>
      </c>
      <c r="F10">
        <v>0.83299999999999996</v>
      </c>
      <c r="G10" s="12">
        <f t="shared" si="0"/>
        <v>200000000</v>
      </c>
      <c r="H10" s="3">
        <f>2/(0.000001*0.01)</f>
        <v>200000000</v>
      </c>
      <c r="J10" s="3">
        <f>(G10+G11)/2*(E11-E10)</f>
        <v>7200000000</v>
      </c>
    </row>
    <row r="11" spans="1:13" x14ac:dyDescent="0.3">
      <c r="A11">
        <v>1</v>
      </c>
      <c r="B11">
        <v>2</v>
      </c>
      <c r="C11" t="s">
        <v>20</v>
      </c>
      <c r="D11" t="s">
        <v>5</v>
      </c>
      <c r="E11">
        <v>40</v>
      </c>
      <c r="F11">
        <v>2.0569999999999999</v>
      </c>
      <c r="G11" s="12">
        <f t="shared" si="0"/>
        <v>700000000</v>
      </c>
      <c r="H11" s="3">
        <f>7/(0.000001*0.01)</f>
        <v>700000000</v>
      </c>
      <c r="J11" s="3"/>
      <c r="K11" s="3">
        <f>SUM(J7:J10)</f>
        <v>10100800000</v>
      </c>
      <c r="L11">
        <f>LOG10(K11)</f>
        <v>10.004355771983279</v>
      </c>
    </row>
    <row r="12" spans="1:13" x14ac:dyDescent="0.3">
      <c r="A12">
        <v>1</v>
      </c>
      <c r="B12">
        <v>3</v>
      </c>
      <c r="C12" t="s">
        <v>20</v>
      </c>
      <c r="D12" t="s">
        <v>5</v>
      </c>
      <c r="E12">
        <v>0</v>
      </c>
      <c r="F12">
        <v>-2.1000000000000001E-2</v>
      </c>
      <c r="G12" s="12">
        <f t="shared" si="0"/>
        <v>495000</v>
      </c>
      <c r="H12" s="3">
        <f>29/(0.01*0.01)</f>
        <v>290000</v>
      </c>
      <c r="I12" s="3">
        <f>7/(0.001*0.01)</f>
        <v>700000</v>
      </c>
      <c r="J12" s="3">
        <f>(G12+G13)/2*(E13-E12)</f>
        <v>1723960000</v>
      </c>
    </row>
    <row r="13" spans="1:13" x14ac:dyDescent="0.3">
      <c r="A13">
        <v>1</v>
      </c>
      <c r="B13">
        <v>3</v>
      </c>
      <c r="C13" t="s">
        <v>20</v>
      </c>
      <c r="D13" t="s">
        <v>5</v>
      </c>
      <c r="E13">
        <v>16</v>
      </c>
      <c r="F13">
        <v>0.42099999999999999</v>
      </c>
      <c r="G13" s="12">
        <f t="shared" si="0"/>
        <v>215000000</v>
      </c>
      <c r="H13" s="3">
        <f>23/(0.00001*0.01)</f>
        <v>229999999.99999997</v>
      </c>
      <c r="I13" s="3">
        <f>2/(0.000001*0.01)</f>
        <v>200000000</v>
      </c>
      <c r="J13" s="3">
        <f>(G13+G14)/2*(E14-E13)</f>
        <v>1180000000</v>
      </c>
    </row>
    <row r="14" spans="1:13" x14ac:dyDescent="0.3">
      <c r="A14">
        <v>1</v>
      </c>
      <c r="B14">
        <v>3</v>
      </c>
      <c r="C14" t="s">
        <v>20</v>
      </c>
      <c r="D14" t="s">
        <v>5</v>
      </c>
      <c r="E14">
        <v>20</v>
      </c>
      <c r="F14">
        <v>0.58299999999999996</v>
      </c>
      <c r="G14" s="12">
        <f t="shared" si="0"/>
        <v>375000000</v>
      </c>
      <c r="H14" s="3">
        <f>35/(0.00001*0.01)</f>
        <v>349999999.99999994</v>
      </c>
      <c r="I14" s="3">
        <f>4/(0.000001*0.01)</f>
        <v>400000000</v>
      </c>
      <c r="J14" s="3">
        <f>(G14+G15)/2*(E15-E14)</f>
        <v>1280000000</v>
      </c>
    </row>
    <row r="15" spans="1:13" x14ac:dyDescent="0.3">
      <c r="A15">
        <v>1</v>
      </c>
      <c r="B15">
        <v>3</v>
      </c>
      <c r="C15" t="s">
        <v>20</v>
      </c>
      <c r="D15" t="s">
        <v>5</v>
      </c>
      <c r="E15">
        <v>24</v>
      </c>
      <c r="F15">
        <v>0.85599999999999998</v>
      </c>
      <c r="G15" s="12">
        <f t="shared" si="0"/>
        <v>265000000</v>
      </c>
      <c r="H15" s="3">
        <f>33/(0.00001*0.01)</f>
        <v>330000000</v>
      </c>
      <c r="I15" s="3">
        <f>2/(0.000001*0.01)</f>
        <v>200000000</v>
      </c>
      <c r="J15" s="3">
        <f>(G15+G16)/2*(E16-E15)</f>
        <v>3520000000</v>
      </c>
    </row>
    <row r="16" spans="1:13" x14ac:dyDescent="0.3">
      <c r="A16">
        <v>1</v>
      </c>
      <c r="B16">
        <v>3</v>
      </c>
      <c r="C16" t="s">
        <v>20</v>
      </c>
      <c r="D16" t="s">
        <v>5</v>
      </c>
      <c r="E16">
        <v>40</v>
      </c>
      <c r="F16">
        <v>1.669</v>
      </c>
      <c r="G16" s="12">
        <f t="shared" si="0"/>
        <v>175000000</v>
      </c>
      <c r="H16" s="3">
        <f>25/(0.00001*0.01)</f>
        <v>249999999.99999997</v>
      </c>
      <c r="I16" s="3">
        <f>1/(0.000001*0.01)</f>
        <v>100000000</v>
      </c>
      <c r="J16" s="3"/>
      <c r="K16" s="3">
        <f>SUM(J12:J15)</f>
        <v>7703960000</v>
      </c>
      <c r="L16">
        <f>LOG10(K16)</f>
        <v>9.8867140192067726</v>
      </c>
    </row>
    <row r="17" spans="1:13" x14ac:dyDescent="0.3">
      <c r="A17">
        <v>1</v>
      </c>
      <c r="B17">
        <v>4</v>
      </c>
      <c r="C17" t="s">
        <v>20</v>
      </c>
      <c r="D17" t="s">
        <v>5</v>
      </c>
      <c r="E17">
        <v>0</v>
      </c>
      <c r="F17">
        <v>6.0000000000000001E-3</v>
      </c>
      <c r="G17" s="12">
        <f t="shared" si="0"/>
        <v>1075000</v>
      </c>
      <c r="H17" s="3">
        <f>65/(0.01*0.01)</f>
        <v>650000</v>
      </c>
      <c r="I17" s="3">
        <f>15/(0.001*0.01)</f>
        <v>1499999.9999999998</v>
      </c>
      <c r="J17" s="3">
        <f>(G17+G18)/2*(E18-E17)</f>
        <v>1048599999.9999999</v>
      </c>
    </row>
    <row r="18" spans="1:13" x14ac:dyDescent="0.3">
      <c r="A18">
        <v>1</v>
      </c>
      <c r="B18">
        <v>4</v>
      </c>
      <c r="C18" t="s">
        <v>20</v>
      </c>
      <c r="D18" t="s">
        <v>5</v>
      </c>
      <c r="E18">
        <v>16</v>
      </c>
      <c r="F18">
        <v>0.30499999999999999</v>
      </c>
      <c r="G18" s="12">
        <f t="shared" si="0"/>
        <v>129999999.99999999</v>
      </c>
      <c r="H18" s="3">
        <f>13/(0.00001*0.01)</f>
        <v>129999999.99999999</v>
      </c>
      <c r="J18" s="3">
        <f>(G18+G19)/2*(E19-E18)</f>
        <v>570000000</v>
      </c>
    </row>
    <row r="19" spans="1:13" x14ac:dyDescent="0.3">
      <c r="A19">
        <v>1</v>
      </c>
      <c r="B19">
        <v>4</v>
      </c>
      <c r="C19" t="s">
        <v>20</v>
      </c>
      <c r="D19" t="s">
        <v>5</v>
      </c>
      <c r="E19">
        <v>20</v>
      </c>
      <c r="F19">
        <v>0.42699999999999999</v>
      </c>
      <c r="G19" s="12">
        <f t="shared" si="0"/>
        <v>155000000</v>
      </c>
      <c r="H19" s="3">
        <f>21/(0.00001*0.01)</f>
        <v>209999999.99999997</v>
      </c>
      <c r="I19" s="3">
        <f>1/(0.000001*0.01)</f>
        <v>100000000</v>
      </c>
      <c r="J19" s="3">
        <f>(G19+G20)/2*(E20-E19)</f>
        <v>920000000</v>
      </c>
    </row>
    <row r="20" spans="1:13" x14ac:dyDescent="0.3">
      <c r="A20">
        <v>1</v>
      </c>
      <c r="B20">
        <v>4</v>
      </c>
      <c r="C20" t="s">
        <v>20</v>
      </c>
      <c r="D20" t="s">
        <v>5</v>
      </c>
      <c r="E20">
        <v>24</v>
      </c>
      <c r="F20">
        <v>0.54300000000000004</v>
      </c>
      <c r="G20" s="12">
        <f t="shared" si="0"/>
        <v>305000000</v>
      </c>
      <c r="H20" s="3">
        <f>21/(0.00001*0.01)</f>
        <v>209999999.99999997</v>
      </c>
      <c r="I20" s="3">
        <f>4/(0.000001*0.01)</f>
        <v>400000000</v>
      </c>
      <c r="J20" s="3">
        <f>(G20+G21)/2*(E21-E20)</f>
        <v>5760000000</v>
      </c>
    </row>
    <row r="21" spans="1:13" x14ac:dyDescent="0.3">
      <c r="A21">
        <v>1</v>
      </c>
      <c r="B21">
        <v>4</v>
      </c>
      <c r="C21" t="s">
        <v>20</v>
      </c>
      <c r="D21" t="s">
        <v>5</v>
      </c>
      <c r="E21">
        <v>40</v>
      </c>
      <c r="F21">
        <v>1.4630000000000001</v>
      </c>
      <c r="G21" s="12">
        <f t="shared" si="0"/>
        <v>415000000</v>
      </c>
      <c r="H21" s="3">
        <f>33/(0.00001*0.01)</f>
        <v>330000000</v>
      </c>
      <c r="I21" s="3">
        <f>5/(0.000001*0.01)</f>
        <v>500000000</v>
      </c>
      <c r="J21" s="3"/>
      <c r="K21" s="3">
        <f>SUM(J17:J20)</f>
        <v>8298600000</v>
      </c>
      <c r="L21">
        <f>LOG10(K21)</f>
        <v>9.9190048317063653</v>
      </c>
    </row>
    <row r="22" spans="1:13" x14ac:dyDescent="0.3">
      <c r="A22">
        <v>1</v>
      </c>
      <c r="B22">
        <v>5</v>
      </c>
      <c r="C22" t="s">
        <v>20</v>
      </c>
      <c r="D22" t="s">
        <v>5</v>
      </c>
      <c r="E22">
        <v>0</v>
      </c>
      <c r="G22" s="12">
        <v>234999.99999999997</v>
      </c>
      <c r="H22" s="3">
        <v>70000</v>
      </c>
      <c r="I22" s="3">
        <v>399999.99999999994</v>
      </c>
      <c r="J22" s="3">
        <f>(G22+G23)/2*(E23-E22)</f>
        <v>650000</v>
      </c>
    </row>
    <row r="23" spans="1:13" x14ac:dyDescent="0.3">
      <c r="A23">
        <v>1</v>
      </c>
      <c r="B23">
        <v>5</v>
      </c>
      <c r="C23" t="s">
        <v>20</v>
      </c>
      <c r="D23" t="s">
        <v>5</v>
      </c>
      <c r="E23">
        <v>4</v>
      </c>
      <c r="G23" s="12">
        <v>90000</v>
      </c>
      <c r="H23" s="3">
        <v>90000</v>
      </c>
      <c r="J23" s="3">
        <f>(G23+G24)/2*(E24-E23)</f>
        <v>2980000</v>
      </c>
    </row>
    <row r="24" spans="1:13" x14ac:dyDescent="0.3">
      <c r="A24">
        <v>1</v>
      </c>
      <c r="B24">
        <v>5</v>
      </c>
      <c r="C24" t="s">
        <v>20</v>
      </c>
      <c r="D24" t="s">
        <v>5</v>
      </c>
      <c r="E24">
        <v>8</v>
      </c>
      <c r="G24" s="12">
        <v>1400000</v>
      </c>
      <c r="H24" s="3">
        <v>1400000</v>
      </c>
      <c r="J24" s="3">
        <f>(G24+G25)/2*(E25-E24)</f>
        <v>81799999.999999985</v>
      </c>
    </row>
    <row r="25" spans="1:13" x14ac:dyDescent="0.3">
      <c r="A25">
        <v>1</v>
      </c>
      <c r="B25">
        <v>5</v>
      </c>
      <c r="C25" t="s">
        <v>20</v>
      </c>
      <c r="D25" t="s">
        <v>5</v>
      </c>
      <c r="E25">
        <v>12</v>
      </c>
      <c r="G25" s="12">
        <v>39499999.999999993</v>
      </c>
      <c r="H25" s="3">
        <v>28999999.999999996</v>
      </c>
      <c r="I25" s="3">
        <v>49999999.999999993</v>
      </c>
      <c r="J25" s="3"/>
      <c r="K25" s="3">
        <f>SUM(J22:J24)</f>
        <v>85429999.999999985</v>
      </c>
      <c r="L25">
        <f>LOG10(K25)</f>
        <v>7.931610406362962</v>
      </c>
      <c r="M25" s="9">
        <f>8/(3.3*LOG(G25/G23))</f>
        <v>0.91745537745581585</v>
      </c>
    </row>
    <row r="26" spans="1:13" x14ac:dyDescent="0.3">
      <c r="A26">
        <v>1</v>
      </c>
      <c r="B26">
        <v>6</v>
      </c>
      <c r="C26" t="s">
        <v>20</v>
      </c>
      <c r="D26" t="s">
        <v>5</v>
      </c>
      <c r="E26">
        <v>0</v>
      </c>
      <c r="G26" s="12">
        <v>109999.99999999999</v>
      </c>
      <c r="H26" s="3">
        <v>20000</v>
      </c>
      <c r="I26" s="3">
        <v>199999.99999999997</v>
      </c>
      <c r="J26" s="3" t="s">
        <v>13</v>
      </c>
    </row>
    <row r="27" spans="1:13" x14ac:dyDescent="0.3">
      <c r="A27">
        <v>1</v>
      </c>
      <c r="B27">
        <v>6</v>
      </c>
      <c r="C27" t="s">
        <v>20</v>
      </c>
      <c r="D27" t="s">
        <v>5</v>
      </c>
      <c r="E27">
        <v>4</v>
      </c>
      <c r="G27" s="12" t="s">
        <v>13</v>
      </c>
      <c r="H27" s="3">
        <v>20000</v>
      </c>
      <c r="J27" s="3" t="s">
        <v>13</v>
      </c>
    </row>
    <row r="28" spans="1:13" x14ac:dyDescent="0.3">
      <c r="A28">
        <v>1</v>
      </c>
      <c r="B28">
        <v>6</v>
      </c>
      <c r="C28" t="s">
        <v>20</v>
      </c>
      <c r="D28" t="s">
        <v>5</v>
      </c>
      <c r="E28">
        <v>8</v>
      </c>
      <c r="G28" s="12">
        <v>949999.99999999988</v>
      </c>
      <c r="H28" s="3">
        <v>899999.99999999988</v>
      </c>
      <c r="I28" s="3">
        <v>999999.99999999988</v>
      </c>
      <c r="J28" s="3">
        <f>(G28+G29)/2*(E29-E28)</f>
        <v>62899999.999999993</v>
      </c>
    </row>
    <row r="29" spans="1:13" x14ac:dyDescent="0.3">
      <c r="A29">
        <v>1</v>
      </c>
      <c r="B29">
        <v>6</v>
      </c>
      <c r="C29" t="s">
        <v>20</v>
      </c>
      <c r="D29" t="s">
        <v>5</v>
      </c>
      <c r="E29">
        <v>12</v>
      </c>
      <c r="G29" s="12">
        <v>30499999.999999996</v>
      </c>
      <c r="H29" s="3">
        <v>30999999.999999996</v>
      </c>
      <c r="I29" s="3">
        <v>29999999.999999996</v>
      </c>
      <c r="J29" s="3"/>
      <c r="K29" s="3" t="s">
        <v>13</v>
      </c>
      <c r="L29" t="s">
        <v>13</v>
      </c>
      <c r="M29" s="9" t="s">
        <v>13</v>
      </c>
    </row>
    <row r="30" spans="1:13" x14ac:dyDescent="0.3">
      <c r="A30">
        <v>1</v>
      </c>
      <c r="B30">
        <v>8</v>
      </c>
      <c r="C30" t="s">
        <v>20</v>
      </c>
      <c r="D30" t="s">
        <v>5</v>
      </c>
      <c r="E30">
        <v>0</v>
      </c>
      <c r="G30" s="12">
        <v>210000</v>
      </c>
      <c r="H30" s="3">
        <v>120000</v>
      </c>
      <c r="I30" s="3">
        <v>300000</v>
      </c>
      <c r="J30" s="3">
        <f>(G30+G31)/2*(E31-E30)</f>
        <v>680000</v>
      </c>
    </row>
    <row r="31" spans="1:13" x14ac:dyDescent="0.3">
      <c r="A31">
        <v>1</v>
      </c>
      <c r="B31">
        <v>8</v>
      </c>
      <c r="C31" t="s">
        <v>20</v>
      </c>
      <c r="D31" t="s">
        <v>5</v>
      </c>
      <c r="E31">
        <v>4</v>
      </c>
      <c r="G31" s="12">
        <v>129999.99999999999</v>
      </c>
      <c r="H31" s="3">
        <v>60000</v>
      </c>
      <c r="I31" s="3">
        <v>199999.99999999997</v>
      </c>
      <c r="J31" s="3">
        <f>(G31+G32)/2*(E32-E31)</f>
        <v>4859999.9999999991</v>
      </c>
    </row>
    <row r="32" spans="1:13" x14ac:dyDescent="0.3">
      <c r="A32">
        <v>1</v>
      </c>
      <c r="B32">
        <v>8</v>
      </c>
      <c r="C32" t="s">
        <v>20</v>
      </c>
      <c r="D32" t="s">
        <v>5</v>
      </c>
      <c r="E32">
        <v>8</v>
      </c>
      <c r="G32" s="12">
        <v>2299999.9999999995</v>
      </c>
      <c r="H32" s="3">
        <v>1599999.9999999998</v>
      </c>
      <c r="I32" s="3">
        <v>2999999.9999999995</v>
      </c>
      <c r="J32" s="3">
        <f>(G32+G33)/2*(E33-E32)</f>
        <v>105599999.99999999</v>
      </c>
    </row>
    <row r="33" spans="1:13" x14ac:dyDescent="0.3">
      <c r="A33">
        <v>1</v>
      </c>
      <c r="B33">
        <v>8</v>
      </c>
      <c r="C33" t="s">
        <v>20</v>
      </c>
      <c r="D33" t="s">
        <v>5</v>
      </c>
      <c r="E33">
        <v>12</v>
      </c>
      <c r="G33" s="12">
        <v>50499999.999999993</v>
      </c>
      <c r="H33" s="3">
        <v>40999999.999999993</v>
      </c>
      <c r="I33" s="3">
        <v>59999999.999999993</v>
      </c>
      <c r="J33" s="3"/>
      <c r="K33" s="3">
        <f>SUM(J30:J32)</f>
        <v>111139999.99999999</v>
      </c>
      <c r="L33">
        <f>LOG10(K33)</f>
        <v>8.0458703924493609</v>
      </c>
      <c r="M33" s="9">
        <f>8/(3.3*LOG(G33/G31))</f>
        <v>0.93623661248949508</v>
      </c>
    </row>
    <row r="34" spans="1:13" x14ac:dyDescent="0.3">
      <c r="A34">
        <v>1</v>
      </c>
      <c r="B34">
        <v>9</v>
      </c>
      <c r="C34" t="s">
        <v>20</v>
      </c>
      <c r="D34" t="s">
        <v>5</v>
      </c>
      <c r="E34">
        <v>0</v>
      </c>
      <c r="G34" s="12">
        <v>90000</v>
      </c>
      <c r="H34" s="3">
        <v>90000</v>
      </c>
      <c r="J34" s="3">
        <f>(G34+G35)/2*(E35-E34)</f>
        <v>300000</v>
      </c>
    </row>
    <row r="35" spans="1:13" x14ac:dyDescent="0.3">
      <c r="A35">
        <v>1</v>
      </c>
      <c r="B35">
        <v>9</v>
      </c>
      <c r="C35" t="s">
        <v>20</v>
      </c>
      <c r="D35" t="s">
        <v>5</v>
      </c>
      <c r="E35">
        <v>4</v>
      </c>
      <c r="G35" s="12">
        <v>60000</v>
      </c>
      <c r="H35" s="3">
        <v>60000</v>
      </c>
      <c r="J35" s="3">
        <f>(G35+G36)/2*(E36-E35)</f>
        <v>5420000</v>
      </c>
    </row>
    <row r="36" spans="1:13" x14ac:dyDescent="0.3">
      <c r="A36">
        <v>1</v>
      </c>
      <c r="B36">
        <v>9</v>
      </c>
      <c r="C36" t="s">
        <v>20</v>
      </c>
      <c r="D36" t="s">
        <v>5</v>
      </c>
      <c r="E36">
        <v>8</v>
      </c>
      <c r="G36" s="12">
        <v>2650000</v>
      </c>
      <c r="H36" s="3">
        <v>1300000</v>
      </c>
      <c r="I36" s="3">
        <v>3999999.9999999995</v>
      </c>
      <c r="J36" s="3">
        <f>(G36+G37)/2*(E37-E36)</f>
        <v>84300000</v>
      </c>
    </row>
    <row r="37" spans="1:13" x14ac:dyDescent="0.3">
      <c r="A37">
        <v>1</v>
      </c>
      <c r="B37">
        <v>9</v>
      </c>
      <c r="C37" t="s">
        <v>20</v>
      </c>
      <c r="D37" t="s">
        <v>5</v>
      </c>
      <c r="E37">
        <v>12</v>
      </c>
      <c r="G37" s="12">
        <v>39500000</v>
      </c>
      <c r="H37" s="3">
        <v>38999999.999999993</v>
      </c>
      <c r="I37" s="3">
        <v>40000000</v>
      </c>
      <c r="J37" s="3"/>
      <c r="K37" s="3">
        <f>SUM(J34:J36)</f>
        <v>90020000</v>
      </c>
      <c r="L37">
        <f>LOG10(K37)</f>
        <v>7.9543390086024601</v>
      </c>
      <c r="M37" s="9">
        <f>8/(3.3*LOG(G37/G35))</f>
        <v>0.86013447032670209</v>
      </c>
    </row>
    <row r="38" spans="1:13" x14ac:dyDescent="0.3">
      <c r="A38">
        <v>2</v>
      </c>
      <c r="B38">
        <v>1</v>
      </c>
      <c r="C38" t="s">
        <v>21</v>
      </c>
      <c r="D38" t="s">
        <v>5</v>
      </c>
      <c r="E38">
        <v>0</v>
      </c>
      <c r="F38">
        <v>-6.0000000000000001E-3</v>
      </c>
      <c r="G38" s="12">
        <f t="shared" ref="G38:G52" si="1">AVERAGE(H38:I38)</f>
        <v>255000</v>
      </c>
      <c r="H38" s="3">
        <f>25.5/(0.01*0.01)</f>
        <v>255000</v>
      </c>
      <c r="J38" s="3">
        <f>(G38+G39)/2*(E39-E38)</f>
        <v>1042040000</v>
      </c>
    </row>
    <row r="39" spans="1:13" x14ac:dyDescent="0.3">
      <c r="A39">
        <v>2</v>
      </c>
      <c r="B39">
        <v>1</v>
      </c>
      <c r="C39" t="s">
        <v>21</v>
      </c>
      <c r="D39" t="s">
        <v>5</v>
      </c>
      <c r="E39">
        <v>16</v>
      </c>
      <c r="F39">
        <v>0.32200000000000001</v>
      </c>
      <c r="G39" s="12">
        <f t="shared" si="1"/>
        <v>130000000</v>
      </c>
      <c r="H39" s="3">
        <f>16/(0.00001*0.01)</f>
        <v>160000000</v>
      </c>
      <c r="I39" s="3">
        <f>1/(0.000001*0.01)</f>
        <v>100000000</v>
      </c>
      <c r="J39" s="3">
        <f>(G39+G40)/2*(E40-E39)</f>
        <v>1240000000</v>
      </c>
    </row>
    <row r="40" spans="1:13" x14ac:dyDescent="0.3">
      <c r="A40">
        <v>2</v>
      </c>
      <c r="B40">
        <v>1</v>
      </c>
      <c r="C40" t="s">
        <v>21</v>
      </c>
      <c r="D40" t="s">
        <v>5</v>
      </c>
      <c r="E40">
        <v>20</v>
      </c>
      <c r="F40">
        <v>0.46899999999999997</v>
      </c>
      <c r="G40" s="12">
        <f t="shared" si="1"/>
        <v>490000000</v>
      </c>
      <c r="H40" s="3">
        <f>18/(0.00001*0.01)</f>
        <v>179999999.99999997</v>
      </c>
      <c r="I40" s="3">
        <f>8/(0.000001*0.01)</f>
        <v>800000000</v>
      </c>
      <c r="J40" s="3">
        <f>(G40+G41)/2*(E41-E40)</f>
        <v>1530000000</v>
      </c>
    </row>
    <row r="41" spans="1:13" x14ac:dyDescent="0.3">
      <c r="A41">
        <v>2</v>
      </c>
      <c r="B41">
        <v>1</v>
      </c>
      <c r="C41" t="s">
        <v>21</v>
      </c>
      <c r="D41" t="s">
        <v>5</v>
      </c>
      <c r="E41">
        <v>24</v>
      </c>
      <c r="F41">
        <v>0.61</v>
      </c>
      <c r="G41" s="12">
        <f t="shared" si="1"/>
        <v>275000000</v>
      </c>
      <c r="H41" s="3">
        <f>35/(0.00001*0.01)</f>
        <v>349999999.99999994</v>
      </c>
      <c r="I41" s="3">
        <f>2/(0.000001*0.01)</f>
        <v>200000000</v>
      </c>
      <c r="J41" s="3">
        <f>(G41+G42)/2*(E42-E41)</f>
        <v>6240000000</v>
      </c>
    </row>
    <row r="42" spans="1:13" x14ac:dyDescent="0.3">
      <c r="A42">
        <v>2</v>
      </c>
      <c r="B42">
        <v>1</v>
      </c>
      <c r="C42" t="s">
        <v>21</v>
      </c>
      <c r="D42" t="s">
        <v>5</v>
      </c>
      <c r="E42">
        <v>40</v>
      </c>
      <c r="F42">
        <v>1.173</v>
      </c>
      <c r="G42" s="12">
        <f t="shared" si="1"/>
        <v>505000000</v>
      </c>
      <c r="H42" s="3">
        <f>41/(0.00001*0.01)</f>
        <v>409999999.99999994</v>
      </c>
      <c r="I42" s="3">
        <f>6/(0.000001*0.01)</f>
        <v>600000000</v>
      </c>
      <c r="J42" s="3"/>
      <c r="K42" s="3">
        <f>SUM(J38:J41)</f>
        <v>10052040000</v>
      </c>
      <c r="L42">
        <f>LOG10(K42)</f>
        <v>10.002254208108432</v>
      </c>
    </row>
    <row r="43" spans="1:13" x14ac:dyDescent="0.3">
      <c r="A43">
        <v>2</v>
      </c>
      <c r="B43">
        <v>2</v>
      </c>
      <c r="C43" t="s">
        <v>21</v>
      </c>
      <c r="D43" t="s">
        <v>5</v>
      </c>
      <c r="E43">
        <v>0</v>
      </c>
      <c r="F43">
        <v>-1.7000000000000001E-2</v>
      </c>
      <c r="G43" s="12">
        <f t="shared" si="1"/>
        <v>799999.99999999988</v>
      </c>
      <c r="H43" s="3">
        <f>8/(0.001*0.01)</f>
        <v>799999.99999999988</v>
      </c>
      <c r="J43" s="3">
        <f>(G43+G44)/2*(E44-E43)</f>
        <v>1526400000</v>
      </c>
    </row>
    <row r="44" spans="1:13" x14ac:dyDescent="0.3">
      <c r="A44">
        <v>2</v>
      </c>
      <c r="B44">
        <v>2</v>
      </c>
      <c r="C44" t="s">
        <v>21</v>
      </c>
      <c r="D44" t="s">
        <v>5</v>
      </c>
      <c r="E44">
        <v>16</v>
      </c>
      <c r="F44">
        <v>0.33100000000000002</v>
      </c>
      <c r="G44" s="12">
        <f t="shared" si="1"/>
        <v>190000000</v>
      </c>
      <c r="H44" s="3">
        <f>8/(0.00001*0.01)</f>
        <v>80000000</v>
      </c>
      <c r="I44" s="3">
        <f>3/(0.000001*0.01)</f>
        <v>300000000</v>
      </c>
      <c r="J44" s="3">
        <f>(G44+G45)/2*(E45-E44)</f>
        <v>850000000</v>
      </c>
    </row>
    <row r="45" spans="1:13" x14ac:dyDescent="0.3">
      <c r="A45">
        <v>2</v>
      </c>
      <c r="B45">
        <v>2</v>
      </c>
      <c r="C45" t="s">
        <v>21</v>
      </c>
      <c r="D45" t="s">
        <v>5</v>
      </c>
      <c r="E45">
        <v>20</v>
      </c>
      <c r="F45">
        <v>0.46700000000000003</v>
      </c>
      <c r="G45" s="12">
        <f t="shared" si="1"/>
        <v>235000000</v>
      </c>
      <c r="H45" s="3">
        <f>17/(0.00001*0.01)</f>
        <v>170000000</v>
      </c>
      <c r="I45" s="3">
        <f>3/(0.000001*0.01)</f>
        <v>300000000</v>
      </c>
      <c r="J45" s="3">
        <f>(G45+G46)/2*(E46-E45)</f>
        <v>880000000</v>
      </c>
    </row>
    <row r="46" spans="1:13" x14ac:dyDescent="0.3">
      <c r="A46">
        <v>2</v>
      </c>
      <c r="B46">
        <v>2</v>
      </c>
      <c r="C46" t="s">
        <v>21</v>
      </c>
      <c r="D46" t="s">
        <v>5</v>
      </c>
      <c r="E46">
        <v>24</v>
      </c>
      <c r="F46">
        <v>0.65600000000000003</v>
      </c>
      <c r="G46" s="12">
        <f t="shared" si="1"/>
        <v>205000000</v>
      </c>
      <c r="H46" s="3">
        <f>21/(0.00001*0.01)</f>
        <v>209999999.99999997</v>
      </c>
      <c r="I46" s="3">
        <f>2/(0.000001*0.01)</f>
        <v>200000000</v>
      </c>
      <c r="J46" s="3">
        <f>(G46+G47)/2*(E47-E46)</f>
        <v>4680000000</v>
      </c>
    </row>
    <row r="47" spans="1:13" x14ac:dyDescent="0.3">
      <c r="A47">
        <v>2</v>
      </c>
      <c r="B47">
        <v>2</v>
      </c>
      <c r="C47" t="s">
        <v>21</v>
      </c>
      <c r="D47" t="s">
        <v>5</v>
      </c>
      <c r="E47">
        <v>40</v>
      </c>
      <c r="F47">
        <v>1.8839999999999999</v>
      </c>
      <c r="G47" s="12">
        <f t="shared" si="1"/>
        <v>380000000</v>
      </c>
      <c r="H47" s="3">
        <f>46/(0.00001*0.01)</f>
        <v>459999999.99999994</v>
      </c>
      <c r="I47" s="3">
        <f>3/(0.000001*0.01)</f>
        <v>300000000</v>
      </c>
      <c r="J47" s="3"/>
      <c r="K47" s="3">
        <f>SUM(J43:J46)</f>
        <v>7936400000</v>
      </c>
      <c r="L47">
        <f>LOG10(K47)</f>
        <v>9.8996235484373187</v>
      </c>
    </row>
    <row r="48" spans="1:13" x14ac:dyDescent="0.3">
      <c r="A48">
        <v>2</v>
      </c>
      <c r="B48">
        <v>4</v>
      </c>
      <c r="C48" t="s">
        <v>21</v>
      </c>
      <c r="D48" t="s">
        <v>5</v>
      </c>
      <c r="E48">
        <v>0</v>
      </c>
      <c r="F48">
        <v>3.0000000000000001E-3</v>
      </c>
      <c r="G48" s="12">
        <f t="shared" si="1"/>
        <v>145000</v>
      </c>
      <c r="H48" s="3">
        <f>19/(0.01*0.01)</f>
        <v>190000</v>
      </c>
      <c r="I48" s="3">
        <f>1/(0.001*0.01)</f>
        <v>99999.999999999985</v>
      </c>
      <c r="J48" s="3">
        <f>(G48+G49)/2*(E49-E48)</f>
        <v>1721160000</v>
      </c>
    </row>
    <row r="49" spans="1:13" x14ac:dyDescent="0.3">
      <c r="A49">
        <v>2</v>
      </c>
      <c r="B49">
        <v>4</v>
      </c>
      <c r="C49" t="s">
        <v>21</v>
      </c>
      <c r="D49" t="s">
        <v>5</v>
      </c>
      <c r="E49">
        <v>16</v>
      </c>
      <c r="F49">
        <v>0.32500000000000001</v>
      </c>
      <c r="G49" s="12">
        <f t="shared" si="1"/>
        <v>215000000</v>
      </c>
      <c r="H49" s="3">
        <f>13/(0.00001*0.01)</f>
        <v>129999999.99999999</v>
      </c>
      <c r="I49" s="3">
        <f>3/(0.000001*0.01)</f>
        <v>300000000</v>
      </c>
      <c r="J49" s="3">
        <f>(G49+G50)/2*(E50-E49)</f>
        <v>1060000000</v>
      </c>
    </row>
    <row r="50" spans="1:13" x14ac:dyDescent="0.3">
      <c r="A50">
        <v>2</v>
      </c>
      <c r="B50">
        <v>4</v>
      </c>
      <c r="C50" t="s">
        <v>21</v>
      </c>
      <c r="D50" t="s">
        <v>5</v>
      </c>
      <c r="E50">
        <v>20</v>
      </c>
      <c r="F50">
        <v>0.44700000000000001</v>
      </c>
      <c r="G50" s="12">
        <f t="shared" si="1"/>
        <v>315000000</v>
      </c>
      <c r="H50" s="3">
        <f>23/(0.00001*0.01)</f>
        <v>229999999.99999997</v>
      </c>
      <c r="I50" s="3">
        <f>4/(0.000001*0.01)</f>
        <v>400000000</v>
      </c>
      <c r="J50" s="3">
        <f>(G50+G51)/2*(E51-E50)</f>
        <v>1130000000</v>
      </c>
    </row>
    <row r="51" spans="1:13" x14ac:dyDescent="0.3">
      <c r="A51">
        <v>2</v>
      </c>
      <c r="B51">
        <v>4</v>
      </c>
      <c r="C51" t="s">
        <v>21</v>
      </c>
      <c r="D51" t="s">
        <v>5</v>
      </c>
      <c r="E51">
        <v>24</v>
      </c>
      <c r="F51">
        <v>0.61399999999999999</v>
      </c>
      <c r="G51" s="12">
        <f t="shared" si="1"/>
        <v>250000000</v>
      </c>
      <c r="H51" s="3">
        <f>30/(0.00001*0.01)</f>
        <v>300000000</v>
      </c>
      <c r="I51" s="3">
        <f>2/(0.000001*0.01)</f>
        <v>200000000</v>
      </c>
      <c r="J51" s="3">
        <f>(G51+G52)/2*(E52-E51)</f>
        <v>4480000000</v>
      </c>
    </row>
    <row r="52" spans="1:13" x14ac:dyDescent="0.3">
      <c r="A52">
        <v>2</v>
      </c>
      <c r="B52">
        <v>4</v>
      </c>
      <c r="C52" t="s">
        <v>21</v>
      </c>
      <c r="D52" t="s">
        <v>5</v>
      </c>
      <c r="E52">
        <v>40</v>
      </c>
      <c r="F52">
        <v>1.3859999999999999</v>
      </c>
      <c r="G52" s="12">
        <f t="shared" si="1"/>
        <v>310000000</v>
      </c>
      <c r="H52" s="3">
        <f>32/(0.00001*0.01)</f>
        <v>320000000</v>
      </c>
      <c r="I52" s="3">
        <f>3/(0.000001*0.01)</f>
        <v>300000000</v>
      </c>
      <c r="J52" s="3"/>
      <c r="K52" s="3">
        <f>SUM(J48:J51)</f>
        <v>8391160000</v>
      </c>
      <c r="L52">
        <f>LOG10(K52)</f>
        <v>9.9238220021607422</v>
      </c>
    </row>
    <row r="53" spans="1:13" x14ac:dyDescent="0.3">
      <c r="A53">
        <v>2</v>
      </c>
      <c r="B53">
        <v>5</v>
      </c>
      <c r="C53" t="s">
        <v>21</v>
      </c>
      <c r="D53" t="s">
        <v>5</v>
      </c>
      <c r="E53">
        <v>0</v>
      </c>
      <c r="G53" s="12">
        <v>320000</v>
      </c>
      <c r="H53" s="3">
        <v>240000</v>
      </c>
      <c r="I53" s="3">
        <v>399999.99999999994</v>
      </c>
      <c r="J53" s="3">
        <f>(G53+G54)/2*(E54-E53)</f>
        <v>1260000</v>
      </c>
    </row>
    <row r="54" spans="1:13" x14ac:dyDescent="0.3">
      <c r="A54">
        <v>2</v>
      </c>
      <c r="B54">
        <v>5</v>
      </c>
      <c r="C54" t="s">
        <v>21</v>
      </c>
      <c r="D54" t="s">
        <v>5</v>
      </c>
      <c r="E54">
        <v>4</v>
      </c>
      <c r="G54" s="12">
        <v>310000</v>
      </c>
      <c r="H54" s="3">
        <v>310000</v>
      </c>
      <c r="J54" s="3">
        <f>(G54+G55)/2*(E55-E54)</f>
        <v>17620000</v>
      </c>
    </row>
    <row r="55" spans="1:13" x14ac:dyDescent="0.3">
      <c r="A55">
        <v>2</v>
      </c>
      <c r="B55">
        <v>5</v>
      </c>
      <c r="C55" t="s">
        <v>21</v>
      </c>
      <c r="D55" t="s">
        <v>5</v>
      </c>
      <c r="E55">
        <v>8</v>
      </c>
      <c r="G55" s="12">
        <v>8500000</v>
      </c>
      <c r="H55" s="3">
        <v>5000000</v>
      </c>
      <c r="I55" s="3">
        <v>11999999.999999998</v>
      </c>
      <c r="J55" s="3">
        <f>(G55+G56)/2*(E56-E55)</f>
        <v>236999999.99999997</v>
      </c>
    </row>
    <row r="56" spans="1:13" x14ac:dyDescent="0.3">
      <c r="A56">
        <v>2</v>
      </c>
      <c r="B56">
        <v>5</v>
      </c>
      <c r="C56" t="s">
        <v>21</v>
      </c>
      <c r="D56" t="s">
        <v>5</v>
      </c>
      <c r="E56">
        <v>12</v>
      </c>
      <c r="G56" s="12">
        <v>109999999.99999999</v>
      </c>
      <c r="I56" s="3">
        <v>109999999.99999999</v>
      </c>
      <c r="J56" s="3"/>
      <c r="K56" s="3">
        <f>SUM(J53:J55)</f>
        <v>255879999.99999997</v>
      </c>
      <c r="L56">
        <f>LOG10(K56)</f>
        <v>8.4080363420455253</v>
      </c>
      <c r="M56" s="9">
        <f>8/(3.3*LOG(G56/G54))</f>
        <v>0.95067174967304235</v>
      </c>
    </row>
    <row r="57" spans="1:13" x14ac:dyDescent="0.3">
      <c r="A57">
        <v>2</v>
      </c>
      <c r="B57">
        <v>6</v>
      </c>
      <c r="C57" t="s">
        <v>21</v>
      </c>
      <c r="D57" t="s">
        <v>5</v>
      </c>
      <c r="E57">
        <v>0</v>
      </c>
      <c r="G57" s="12">
        <v>335000</v>
      </c>
      <c r="H57" s="3">
        <v>170000</v>
      </c>
      <c r="I57" s="3">
        <v>499999.99999999994</v>
      </c>
      <c r="J57" s="3">
        <f>(G57+G58)/2*(E58-E57)</f>
        <v>1030000</v>
      </c>
    </row>
    <row r="58" spans="1:13" x14ac:dyDescent="0.3">
      <c r="A58">
        <v>2</v>
      </c>
      <c r="B58">
        <v>6</v>
      </c>
      <c r="C58" t="s">
        <v>21</v>
      </c>
      <c r="D58" t="s">
        <v>5</v>
      </c>
      <c r="E58">
        <v>4</v>
      </c>
      <c r="G58" s="12">
        <v>180000</v>
      </c>
      <c r="H58" s="3">
        <v>260000</v>
      </c>
      <c r="I58" s="3">
        <v>99999.999999999985</v>
      </c>
      <c r="J58" s="3">
        <f>(G58+G59)/2*(E59-E58)</f>
        <v>12960000</v>
      </c>
    </row>
    <row r="59" spans="1:13" x14ac:dyDescent="0.3">
      <c r="A59">
        <v>2</v>
      </c>
      <c r="B59">
        <v>6</v>
      </c>
      <c r="C59" t="s">
        <v>21</v>
      </c>
      <c r="D59" t="s">
        <v>5</v>
      </c>
      <c r="E59">
        <v>8</v>
      </c>
      <c r="G59" s="12">
        <v>6300000</v>
      </c>
      <c r="H59" s="3">
        <v>5600000</v>
      </c>
      <c r="I59" s="3">
        <v>6999999.9999999991</v>
      </c>
      <c r="J59" s="3">
        <f>(G59+G60)/2*(E60-E59)</f>
        <v>232599999.99999997</v>
      </c>
    </row>
    <row r="60" spans="1:13" x14ac:dyDescent="0.3">
      <c r="A60">
        <v>2</v>
      </c>
      <c r="B60">
        <v>6</v>
      </c>
      <c r="C60" t="s">
        <v>21</v>
      </c>
      <c r="D60" t="s">
        <v>5</v>
      </c>
      <c r="E60">
        <v>12</v>
      </c>
      <c r="G60" s="12">
        <v>109999999.99999999</v>
      </c>
      <c r="I60" s="3">
        <v>109999999.99999999</v>
      </c>
      <c r="J60" s="3"/>
      <c r="K60" s="3">
        <f>SUM(J57:J59)</f>
        <v>246589999.99999997</v>
      </c>
      <c r="L60">
        <f>LOG10(K60)</f>
        <v>8.3919754606097623</v>
      </c>
      <c r="M60" s="9">
        <f>8/(3.3*LOG(G60/G58))</f>
        <v>0.87011408969251236</v>
      </c>
    </row>
    <row r="61" spans="1:13" x14ac:dyDescent="0.3">
      <c r="A61">
        <v>2</v>
      </c>
      <c r="B61">
        <v>7</v>
      </c>
      <c r="C61" t="s">
        <v>21</v>
      </c>
      <c r="D61" t="s">
        <v>5</v>
      </c>
      <c r="E61">
        <v>0</v>
      </c>
      <c r="G61" s="12">
        <v>190000</v>
      </c>
      <c r="H61" s="3">
        <v>180000</v>
      </c>
      <c r="I61" s="3">
        <v>199999.99999999997</v>
      </c>
      <c r="J61" s="3">
        <f>(G61+G62)/2*(E62-E61)</f>
        <v>700000</v>
      </c>
    </row>
    <row r="62" spans="1:13" x14ac:dyDescent="0.3">
      <c r="A62">
        <v>2</v>
      </c>
      <c r="B62">
        <v>7</v>
      </c>
      <c r="C62" t="s">
        <v>21</v>
      </c>
      <c r="D62" t="s">
        <v>5</v>
      </c>
      <c r="E62">
        <v>4</v>
      </c>
      <c r="G62" s="12">
        <v>160000</v>
      </c>
      <c r="H62" s="3">
        <v>120000</v>
      </c>
      <c r="I62" s="3">
        <v>199999.99999999997</v>
      </c>
      <c r="J62" s="3">
        <f>(G62+G63)/2*(E63-E62)</f>
        <v>7119999.9999999991</v>
      </c>
    </row>
    <row r="63" spans="1:13" x14ac:dyDescent="0.3">
      <c r="A63">
        <v>2</v>
      </c>
      <c r="B63">
        <v>7</v>
      </c>
      <c r="C63" t="s">
        <v>21</v>
      </c>
      <c r="D63" t="s">
        <v>5</v>
      </c>
      <c r="E63">
        <v>8</v>
      </c>
      <c r="G63" s="12">
        <v>3399999.9999999995</v>
      </c>
      <c r="H63" s="3">
        <v>3799999.9999999995</v>
      </c>
      <c r="I63" s="3">
        <v>2999999.9999999995</v>
      </c>
      <c r="J63" s="3">
        <f>(G63+G64)/2*(E64-E63)</f>
        <v>136800000</v>
      </c>
    </row>
    <row r="64" spans="1:13" x14ac:dyDescent="0.3">
      <c r="A64">
        <v>2</v>
      </c>
      <c r="B64">
        <v>7</v>
      </c>
      <c r="C64" t="s">
        <v>21</v>
      </c>
      <c r="D64" t="s">
        <v>5</v>
      </c>
      <c r="E64">
        <v>12</v>
      </c>
      <c r="G64" s="12">
        <v>65000000</v>
      </c>
      <c r="H64" s="3">
        <v>49999999.999999993</v>
      </c>
      <c r="I64" s="3">
        <v>80000000</v>
      </c>
      <c r="J64" s="3"/>
      <c r="K64" s="3">
        <f>SUM(J61:J63)</f>
        <v>144620000</v>
      </c>
      <c r="L64">
        <f>LOG10(K64)</f>
        <v>8.1602283571978589</v>
      </c>
      <c r="M64" s="9">
        <f>8/(3.3*LOG(G64/G62))</f>
        <v>0.92925811925746216</v>
      </c>
    </row>
    <row r="65" spans="1:13" x14ac:dyDescent="0.3">
      <c r="A65">
        <v>2</v>
      </c>
      <c r="B65">
        <v>8</v>
      </c>
      <c r="C65" t="s">
        <v>21</v>
      </c>
      <c r="D65" t="s">
        <v>5</v>
      </c>
      <c r="E65">
        <v>0</v>
      </c>
      <c r="G65" s="12" t="s">
        <v>13</v>
      </c>
      <c r="I65" s="3">
        <v>1499999.9999999998</v>
      </c>
      <c r="J65" s="3" t="s">
        <v>13</v>
      </c>
    </row>
    <row r="66" spans="1:13" x14ac:dyDescent="0.3">
      <c r="A66">
        <v>2</v>
      </c>
      <c r="B66">
        <v>8</v>
      </c>
      <c r="C66" t="s">
        <v>21</v>
      </c>
      <c r="D66" t="s">
        <v>5</v>
      </c>
      <c r="E66">
        <v>4</v>
      </c>
      <c r="G66" s="12">
        <v>125000</v>
      </c>
      <c r="H66" s="3">
        <v>150000</v>
      </c>
      <c r="I66" s="3">
        <v>99999.999999999985</v>
      </c>
      <c r="J66" s="3">
        <f>(G66+G67)/2*(E67-E66)</f>
        <v>10249999.999999998</v>
      </c>
    </row>
    <row r="67" spans="1:13" x14ac:dyDescent="0.3">
      <c r="A67">
        <v>2</v>
      </c>
      <c r="B67">
        <v>8</v>
      </c>
      <c r="C67" t="s">
        <v>21</v>
      </c>
      <c r="D67" t="s">
        <v>5</v>
      </c>
      <c r="E67">
        <v>8</v>
      </c>
      <c r="G67" s="12">
        <v>4999999.9999999991</v>
      </c>
      <c r="H67" s="3">
        <v>5999999.9999999991</v>
      </c>
      <c r="I67" s="3">
        <v>3999999.9999999995</v>
      </c>
      <c r="J67" s="3">
        <f>(G67+G68)/2*(E68-E67)</f>
        <v>152999999.99999997</v>
      </c>
    </row>
    <row r="68" spans="1:13" x14ac:dyDescent="0.3">
      <c r="A68">
        <v>2</v>
      </c>
      <c r="B68">
        <v>8</v>
      </c>
      <c r="C68" t="s">
        <v>21</v>
      </c>
      <c r="D68" t="s">
        <v>5</v>
      </c>
      <c r="E68">
        <v>12</v>
      </c>
      <c r="G68" s="12">
        <v>71499999.999999985</v>
      </c>
      <c r="H68" s="3">
        <v>42999999.999999993</v>
      </c>
      <c r="I68" s="3">
        <v>99999999.999999985</v>
      </c>
      <c r="J68" s="3"/>
      <c r="K68" s="3" t="s">
        <v>13</v>
      </c>
      <c r="L68" t="e">
        <f>LOG10(K68)</f>
        <v>#VALUE!</v>
      </c>
      <c r="M68" s="9">
        <f>8/(3.3*LOG(G68/G66))</f>
        <v>0.87917818076483256</v>
      </c>
    </row>
    <row r="69" spans="1:13" x14ac:dyDescent="0.3">
      <c r="A69">
        <v>3</v>
      </c>
      <c r="B69">
        <v>1</v>
      </c>
      <c r="C69" s="8" t="s">
        <v>18</v>
      </c>
      <c r="D69" t="s">
        <v>5</v>
      </c>
      <c r="E69">
        <v>0</v>
      </c>
      <c r="F69">
        <v>0.01</v>
      </c>
      <c r="G69" s="12">
        <f t="shared" ref="G69:G83" si="2">AVERAGE(H69:I69)</f>
        <v>215000</v>
      </c>
      <c r="H69" s="3">
        <f>23/(0.01*0.01)</f>
        <v>230000</v>
      </c>
      <c r="I69" s="3">
        <f>2/(0.001*0.01)</f>
        <v>199999.99999999997</v>
      </c>
      <c r="J69" s="3">
        <f>(G69+G70)/2*(E70-E69)</f>
        <v>1001720000</v>
      </c>
    </row>
    <row r="70" spans="1:13" x14ac:dyDescent="0.3">
      <c r="A70">
        <v>3</v>
      </c>
      <c r="B70">
        <v>1</v>
      </c>
      <c r="C70" s="8" t="s">
        <v>18</v>
      </c>
      <c r="D70" t="s">
        <v>5</v>
      </c>
      <c r="E70">
        <v>16</v>
      </c>
      <c r="F70">
        <v>0.21099999999999999</v>
      </c>
      <c r="G70" s="12">
        <f t="shared" si="2"/>
        <v>125000000</v>
      </c>
      <c r="H70" s="3">
        <f>15/(0.00001*0.01)</f>
        <v>150000000</v>
      </c>
      <c r="I70" s="3">
        <f>1/(0.000001*0.01)</f>
        <v>100000000</v>
      </c>
      <c r="J70" s="3">
        <f>(G70+G71)/2*(E71-E70)</f>
        <v>810000000</v>
      </c>
    </row>
    <row r="71" spans="1:13" x14ac:dyDescent="0.3">
      <c r="A71">
        <v>3</v>
      </c>
      <c r="B71">
        <v>1</v>
      </c>
      <c r="C71" s="8" t="s">
        <v>18</v>
      </c>
      <c r="D71" t="s">
        <v>5</v>
      </c>
      <c r="E71">
        <v>20</v>
      </c>
      <c r="F71">
        <v>0.36299999999999999</v>
      </c>
      <c r="G71" s="12">
        <f t="shared" si="2"/>
        <v>280000000</v>
      </c>
      <c r="H71" s="3">
        <f>26/(0.00001*0.01)</f>
        <v>259999999.99999997</v>
      </c>
      <c r="I71" s="3">
        <f>3/(0.000001*0.01)</f>
        <v>300000000</v>
      </c>
      <c r="J71" s="3">
        <f>(G71+G72)/2*(E72-E71)</f>
        <v>1190000000</v>
      </c>
    </row>
    <row r="72" spans="1:13" x14ac:dyDescent="0.3">
      <c r="A72">
        <v>3</v>
      </c>
      <c r="B72">
        <v>1</v>
      </c>
      <c r="C72" s="8" t="s">
        <v>18</v>
      </c>
      <c r="D72" t="s">
        <v>5</v>
      </c>
      <c r="E72">
        <v>24</v>
      </c>
      <c r="F72">
        <v>0.59599999999999997</v>
      </c>
      <c r="G72" s="12">
        <f t="shared" si="2"/>
        <v>315000000</v>
      </c>
      <c r="H72" s="3">
        <f>23/(0.00001*0.01)</f>
        <v>229999999.99999997</v>
      </c>
      <c r="I72" s="3">
        <f>4/(0.000001*0.01)</f>
        <v>400000000</v>
      </c>
      <c r="J72" s="3">
        <f>(G72+G73)/2*(E73-E72)</f>
        <v>6480000000</v>
      </c>
    </row>
    <row r="73" spans="1:13" x14ac:dyDescent="0.3">
      <c r="A73">
        <v>3</v>
      </c>
      <c r="B73">
        <v>1</v>
      </c>
      <c r="C73" s="8" t="s">
        <v>18</v>
      </c>
      <c r="D73" t="s">
        <v>5</v>
      </c>
      <c r="E73">
        <v>40</v>
      </c>
      <c r="F73">
        <v>2.29</v>
      </c>
      <c r="G73" s="12">
        <f t="shared" si="2"/>
        <v>495000000</v>
      </c>
      <c r="H73" s="3">
        <f>39/(0.00001*0.01)</f>
        <v>389999999.99999994</v>
      </c>
      <c r="I73" s="3">
        <f>6/(0.000001*0.01)</f>
        <v>600000000</v>
      </c>
      <c r="J73" s="3"/>
      <c r="K73" s="3">
        <f>SUM(J69:J72)</f>
        <v>9481720000</v>
      </c>
      <c r="L73">
        <f>LOG10(K73)</f>
        <v>9.9768871262360062</v>
      </c>
    </row>
    <row r="74" spans="1:13" x14ac:dyDescent="0.3">
      <c r="A74">
        <v>3</v>
      </c>
      <c r="B74">
        <v>2</v>
      </c>
      <c r="C74" s="8" t="s">
        <v>18</v>
      </c>
      <c r="D74" t="s">
        <v>5</v>
      </c>
      <c r="E74">
        <v>0</v>
      </c>
      <c r="F74">
        <v>5.0000000000000001E-3</v>
      </c>
      <c r="G74" s="12">
        <f t="shared" si="2"/>
        <v>175000</v>
      </c>
      <c r="H74" s="3">
        <f>15/(0.01*0.01)</f>
        <v>150000</v>
      </c>
      <c r="I74" s="3">
        <f>2/(0.001*0.01)</f>
        <v>199999.99999999997</v>
      </c>
      <c r="J74" s="3">
        <f>(G74+G75)/2*(E75-E74)</f>
        <v>1721400000</v>
      </c>
    </row>
    <row r="75" spans="1:13" x14ac:dyDescent="0.3">
      <c r="A75">
        <v>3</v>
      </c>
      <c r="B75">
        <v>2</v>
      </c>
      <c r="C75" s="8" t="s">
        <v>18</v>
      </c>
      <c r="D75" t="s">
        <v>5</v>
      </c>
      <c r="E75">
        <v>16</v>
      </c>
      <c r="F75">
        <v>0.25600000000000001</v>
      </c>
      <c r="G75" s="12">
        <f t="shared" si="2"/>
        <v>215000000</v>
      </c>
      <c r="H75" s="3">
        <f>13/(0.00001*0.01)</f>
        <v>129999999.99999999</v>
      </c>
      <c r="I75" s="3">
        <f>3/(0.000001*0.01)</f>
        <v>300000000</v>
      </c>
      <c r="J75" s="3">
        <f>(G75+G76)/2*(E76-E75)</f>
        <v>1160000000</v>
      </c>
    </row>
    <row r="76" spans="1:13" x14ac:dyDescent="0.3">
      <c r="A76">
        <v>3</v>
      </c>
      <c r="B76">
        <v>2</v>
      </c>
      <c r="C76" s="8" t="s">
        <v>18</v>
      </c>
      <c r="D76" t="s">
        <v>5</v>
      </c>
      <c r="E76">
        <v>20</v>
      </c>
      <c r="F76">
        <v>0.36199999999999999</v>
      </c>
      <c r="G76" s="12">
        <f t="shared" si="2"/>
        <v>365000000</v>
      </c>
      <c r="H76" s="3">
        <f>23/(0.00001*0.01)</f>
        <v>229999999.99999997</v>
      </c>
      <c r="I76" s="3">
        <f>5/(0.000001*0.01)</f>
        <v>500000000</v>
      </c>
      <c r="J76" s="3">
        <f>(G76+G77)/2*(E77-E76)</f>
        <v>1340000000</v>
      </c>
    </row>
    <row r="77" spans="1:13" x14ac:dyDescent="0.3">
      <c r="A77">
        <v>3</v>
      </c>
      <c r="B77">
        <v>2</v>
      </c>
      <c r="C77" s="8" t="s">
        <v>18</v>
      </c>
      <c r="D77" t="s">
        <v>5</v>
      </c>
      <c r="E77">
        <v>24</v>
      </c>
      <c r="F77">
        <v>0.49199999999999999</v>
      </c>
      <c r="G77" s="12">
        <f t="shared" si="2"/>
        <v>305000000</v>
      </c>
      <c r="H77" s="3">
        <f>21/(0.00001*0.01)</f>
        <v>209999999.99999997</v>
      </c>
      <c r="I77" s="3">
        <f>4/(0.000001*0.01)</f>
        <v>400000000</v>
      </c>
      <c r="J77" s="3">
        <f>(G77+G78)/2*(E78-E77)</f>
        <v>4840000000</v>
      </c>
    </row>
    <row r="78" spans="1:13" x14ac:dyDescent="0.3">
      <c r="A78">
        <v>3</v>
      </c>
      <c r="B78">
        <v>2</v>
      </c>
      <c r="C78" s="8" t="s">
        <v>18</v>
      </c>
      <c r="D78" t="s">
        <v>5</v>
      </c>
      <c r="E78">
        <v>40</v>
      </c>
      <c r="F78">
        <v>1.7549999999999999</v>
      </c>
      <c r="G78" s="12">
        <f t="shared" si="2"/>
        <v>300000000</v>
      </c>
      <c r="H78" s="3">
        <f>30/(0.00001*0.01)</f>
        <v>300000000</v>
      </c>
      <c r="J78" s="3"/>
      <c r="K78" s="3">
        <f>SUM(J74:J77)</f>
        <v>9061400000</v>
      </c>
      <c r="L78">
        <f>LOG10(K78)</f>
        <v>9.957195302014874</v>
      </c>
    </row>
    <row r="79" spans="1:13" x14ac:dyDescent="0.3">
      <c r="A79">
        <v>3</v>
      </c>
      <c r="B79">
        <v>4</v>
      </c>
      <c r="C79" s="8" t="s">
        <v>18</v>
      </c>
      <c r="D79" t="s">
        <v>5</v>
      </c>
      <c r="E79">
        <v>0</v>
      </c>
      <c r="F79">
        <v>4.0000000000000001E-3</v>
      </c>
      <c r="G79" s="12">
        <f t="shared" si="2"/>
        <v>75000</v>
      </c>
      <c r="H79" s="3">
        <f>5/(0.01*0.01)</f>
        <v>50000</v>
      </c>
      <c r="I79" s="3">
        <f>1/(0.001*0.01)</f>
        <v>99999.999999999985</v>
      </c>
      <c r="J79" s="3">
        <f>(G79+G80)/2*(E80-E79)</f>
        <v>1360600000</v>
      </c>
    </row>
    <row r="80" spans="1:13" x14ac:dyDescent="0.3">
      <c r="A80">
        <v>3</v>
      </c>
      <c r="B80">
        <v>4</v>
      </c>
      <c r="C80" s="8" t="s">
        <v>18</v>
      </c>
      <c r="D80" t="s">
        <v>5</v>
      </c>
      <c r="E80">
        <v>16</v>
      </c>
      <c r="F80">
        <v>0.21299999999999999</v>
      </c>
      <c r="G80" s="12">
        <f t="shared" si="2"/>
        <v>170000000</v>
      </c>
      <c r="H80" s="3">
        <f>14/(0.00001*0.01)</f>
        <v>140000000</v>
      </c>
      <c r="I80" s="3">
        <f>2/(0.000001*0.01)</f>
        <v>200000000</v>
      </c>
      <c r="J80" s="3">
        <f>(G80+G81)/2*(E81-E80)</f>
        <v>740000000</v>
      </c>
    </row>
    <row r="81" spans="1:13" x14ac:dyDescent="0.3">
      <c r="A81">
        <v>3</v>
      </c>
      <c r="B81">
        <v>4</v>
      </c>
      <c r="C81" s="8" t="s">
        <v>18</v>
      </c>
      <c r="D81" t="s">
        <v>5</v>
      </c>
      <c r="E81">
        <v>20</v>
      </c>
      <c r="F81">
        <v>0.34399999999999997</v>
      </c>
      <c r="G81" s="12">
        <f t="shared" si="2"/>
        <v>200000000</v>
      </c>
      <c r="H81" s="3">
        <f>20/(0.00001*0.01)</f>
        <v>199999999.99999997</v>
      </c>
      <c r="I81" s="3">
        <f>2/(0.000001*0.01)</f>
        <v>200000000</v>
      </c>
      <c r="J81" s="3">
        <f>(G81+G82)/2*(E82-E81)</f>
        <v>1040000000</v>
      </c>
    </row>
    <row r="82" spans="1:13" x14ac:dyDescent="0.3">
      <c r="A82">
        <v>3</v>
      </c>
      <c r="B82">
        <v>4</v>
      </c>
      <c r="C82" s="8" t="s">
        <v>18</v>
      </c>
      <c r="D82" t="s">
        <v>5</v>
      </c>
      <c r="E82">
        <v>24</v>
      </c>
      <c r="F82">
        <v>0.498</v>
      </c>
      <c r="G82" s="12">
        <f t="shared" si="2"/>
        <v>320000000</v>
      </c>
      <c r="H82" s="3">
        <f>34/(0.00001*0.01)</f>
        <v>340000000</v>
      </c>
      <c r="I82" s="3">
        <f>3/(0.000001*0.01)</f>
        <v>300000000</v>
      </c>
      <c r="J82" s="3">
        <f>(G82+G83)/2*(E83-E82)</f>
        <v>4760000000</v>
      </c>
    </row>
    <row r="83" spans="1:13" x14ac:dyDescent="0.3">
      <c r="A83">
        <v>3</v>
      </c>
      <c r="B83">
        <v>4</v>
      </c>
      <c r="C83" s="8" t="s">
        <v>18</v>
      </c>
      <c r="D83" t="s">
        <v>5</v>
      </c>
      <c r="E83">
        <v>40</v>
      </c>
      <c r="F83">
        <v>2.165</v>
      </c>
      <c r="G83" s="12">
        <f t="shared" si="2"/>
        <v>275000000</v>
      </c>
      <c r="H83" s="3">
        <f>45/(0.00001*0.01)</f>
        <v>449999999.99999994</v>
      </c>
      <c r="I83" s="3">
        <f>1/(0.000001*0.01)</f>
        <v>100000000</v>
      </c>
      <c r="J83" s="3"/>
      <c r="K83" s="3">
        <f>SUM(J79:J82)</f>
        <v>7900600000</v>
      </c>
      <c r="L83">
        <f>LOG10(K83)</f>
        <v>9.8976600744289644</v>
      </c>
    </row>
    <row r="84" spans="1:13" x14ac:dyDescent="0.3">
      <c r="A84">
        <v>3</v>
      </c>
      <c r="B84">
        <v>5</v>
      </c>
      <c r="C84" t="s">
        <v>18</v>
      </c>
      <c r="D84" t="s">
        <v>5</v>
      </c>
      <c r="E84">
        <v>0</v>
      </c>
      <c r="G84" s="12">
        <v>160000</v>
      </c>
      <c r="H84" s="3">
        <v>220000</v>
      </c>
      <c r="I84" s="3">
        <v>99999.999999999985</v>
      </c>
      <c r="J84" s="3">
        <f>(G84+G85)/2*(E85-E84)</f>
        <v>560000</v>
      </c>
    </row>
    <row r="85" spans="1:13" x14ac:dyDescent="0.3">
      <c r="A85">
        <v>3</v>
      </c>
      <c r="B85">
        <v>5</v>
      </c>
      <c r="C85" t="s">
        <v>18</v>
      </c>
      <c r="D85" t="s">
        <v>5</v>
      </c>
      <c r="E85">
        <v>4</v>
      </c>
      <c r="G85" s="12">
        <v>120000</v>
      </c>
      <c r="H85" s="3">
        <v>140000</v>
      </c>
      <c r="I85" s="3">
        <v>99999.999999999985</v>
      </c>
      <c r="J85" s="3">
        <f>(G85+G86)/2*(E86-E85)</f>
        <v>5640000</v>
      </c>
    </row>
    <row r="86" spans="1:13" x14ac:dyDescent="0.3">
      <c r="A86">
        <v>3</v>
      </c>
      <c r="B86">
        <v>5</v>
      </c>
      <c r="C86" t="s">
        <v>18</v>
      </c>
      <c r="D86" t="s">
        <v>5</v>
      </c>
      <c r="E86">
        <v>8</v>
      </c>
      <c r="G86" s="12">
        <v>2700000</v>
      </c>
      <c r="H86" s="3">
        <v>2400000</v>
      </c>
      <c r="I86" s="3">
        <v>2999999.9999999995</v>
      </c>
      <c r="J86" s="3">
        <f>(G86+G87)/2*(E87-E86)</f>
        <v>245399999.99999997</v>
      </c>
    </row>
    <row r="87" spans="1:13" x14ac:dyDescent="0.3">
      <c r="A87">
        <v>3</v>
      </c>
      <c r="B87">
        <v>5</v>
      </c>
      <c r="C87" t="s">
        <v>18</v>
      </c>
      <c r="D87" t="s">
        <v>5</v>
      </c>
      <c r="E87">
        <v>12</v>
      </c>
      <c r="G87" s="12">
        <v>119999999.99999999</v>
      </c>
      <c r="I87" s="3">
        <v>119999999.99999999</v>
      </c>
      <c r="J87" s="3"/>
      <c r="K87" s="3">
        <f>SUM(J84:J86)</f>
        <v>251599999.99999997</v>
      </c>
      <c r="L87">
        <f>LOG10(K87)</f>
        <v>8.4007106367732316</v>
      </c>
      <c r="M87" s="9">
        <f>8/(3.3*LOG(G87/G85))</f>
        <v>0.80808080808080818</v>
      </c>
    </row>
    <row r="88" spans="1:13" x14ac:dyDescent="0.3">
      <c r="A88">
        <v>3</v>
      </c>
      <c r="B88">
        <v>6</v>
      </c>
      <c r="C88" t="s">
        <v>18</v>
      </c>
      <c r="D88" t="s">
        <v>5</v>
      </c>
      <c r="E88">
        <v>0</v>
      </c>
      <c r="G88" s="12">
        <v>175000</v>
      </c>
      <c r="H88" s="3">
        <v>250000</v>
      </c>
      <c r="I88" s="3">
        <v>99999.999999999985</v>
      </c>
      <c r="J88" s="3">
        <f>(G88+G89)/2*(E89-E88)</f>
        <v>630000</v>
      </c>
    </row>
    <row r="89" spans="1:13" x14ac:dyDescent="0.3">
      <c r="A89">
        <v>3</v>
      </c>
      <c r="B89">
        <v>6</v>
      </c>
      <c r="C89" t="s">
        <v>18</v>
      </c>
      <c r="D89" t="s">
        <v>5</v>
      </c>
      <c r="E89">
        <v>4</v>
      </c>
      <c r="G89" s="12">
        <v>140000</v>
      </c>
      <c r="H89" s="3">
        <v>180000</v>
      </c>
      <c r="I89" s="3">
        <v>99999.999999999985</v>
      </c>
      <c r="J89" s="3">
        <f>(G89+G90)/2*(E90-E89)</f>
        <v>7579999.9999999991</v>
      </c>
    </row>
    <row r="90" spans="1:13" x14ac:dyDescent="0.3">
      <c r="A90">
        <v>3</v>
      </c>
      <c r="B90">
        <v>6</v>
      </c>
      <c r="C90" t="s">
        <v>18</v>
      </c>
      <c r="D90" t="s">
        <v>5</v>
      </c>
      <c r="E90">
        <v>8</v>
      </c>
      <c r="G90" s="12">
        <v>3649999.9999999995</v>
      </c>
      <c r="H90" s="3">
        <v>2300000</v>
      </c>
      <c r="I90" s="3">
        <v>4999999.9999999991</v>
      </c>
      <c r="J90" s="3">
        <f>(G90+G91)/2*(E91-E90)</f>
        <v>147300000</v>
      </c>
    </row>
    <row r="91" spans="1:13" x14ac:dyDescent="0.3">
      <c r="A91">
        <v>3</v>
      </c>
      <c r="B91">
        <v>6</v>
      </c>
      <c r="C91" t="s">
        <v>18</v>
      </c>
      <c r="D91" t="s">
        <v>5</v>
      </c>
      <c r="E91">
        <v>12</v>
      </c>
      <c r="G91" s="12">
        <v>70000000</v>
      </c>
      <c r="I91" s="3">
        <v>70000000</v>
      </c>
      <c r="J91" s="3"/>
      <c r="K91" s="3">
        <f>SUM(J88:J90)</f>
        <v>155510000</v>
      </c>
      <c r="L91">
        <f>LOG10(K91)</f>
        <v>8.1917583213704486</v>
      </c>
      <c r="M91" s="9">
        <f>8/(3.3*LOG(G91/G89))</f>
        <v>0.89821021365475273</v>
      </c>
    </row>
    <row r="92" spans="1:13" x14ac:dyDescent="0.3">
      <c r="A92">
        <v>3</v>
      </c>
      <c r="B92">
        <v>7</v>
      </c>
      <c r="C92" t="s">
        <v>18</v>
      </c>
      <c r="D92" t="s">
        <v>5</v>
      </c>
      <c r="E92">
        <v>0</v>
      </c>
      <c r="G92" s="12">
        <v>190000</v>
      </c>
      <c r="H92" s="3">
        <v>190000</v>
      </c>
      <c r="J92" s="3">
        <f>(G92+G93)/2*(E93-E92)</f>
        <v>800000</v>
      </c>
    </row>
    <row r="93" spans="1:13" x14ac:dyDescent="0.3">
      <c r="A93">
        <v>3</v>
      </c>
      <c r="B93">
        <v>7</v>
      </c>
      <c r="C93" t="s">
        <v>18</v>
      </c>
      <c r="D93" t="s">
        <v>5</v>
      </c>
      <c r="E93">
        <v>4</v>
      </c>
      <c r="G93" s="12">
        <v>210000</v>
      </c>
      <c r="H93" s="3">
        <v>120000</v>
      </c>
      <c r="I93" s="3">
        <v>300000</v>
      </c>
      <c r="J93" s="3">
        <f>(G93+G94)/2*(E94-E93)</f>
        <v>6620000</v>
      </c>
    </row>
    <row r="94" spans="1:13" x14ac:dyDescent="0.3">
      <c r="A94">
        <v>3</v>
      </c>
      <c r="B94">
        <v>7</v>
      </c>
      <c r="C94" t="s">
        <v>18</v>
      </c>
      <c r="D94" t="s">
        <v>5</v>
      </c>
      <c r="E94">
        <v>8</v>
      </c>
      <c r="G94" s="12">
        <v>3100000</v>
      </c>
      <c r="H94" s="3">
        <v>2200000</v>
      </c>
      <c r="I94" s="3">
        <v>3999999.9999999995</v>
      </c>
      <c r="J94" s="3">
        <f>(G94+G95)/2*(E95-E94)</f>
        <v>72199999.999999985</v>
      </c>
    </row>
    <row r="95" spans="1:13" x14ac:dyDescent="0.3">
      <c r="A95">
        <v>3</v>
      </c>
      <c r="B95">
        <v>7</v>
      </c>
      <c r="C95" t="s">
        <v>18</v>
      </c>
      <c r="D95" t="s">
        <v>5</v>
      </c>
      <c r="E95">
        <v>12</v>
      </c>
      <c r="G95" s="12">
        <v>32999999.999999993</v>
      </c>
      <c r="H95" s="3">
        <v>35999999.999999993</v>
      </c>
      <c r="I95" s="3">
        <v>29999999.999999996</v>
      </c>
      <c r="J95" s="3"/>
      <c r="K95" s="3">
        <f>SUM(J92:J94)</f>
        <v>79619999.999999985</v>
      </c>
      <c r="L95">
        <f>LOG10(K95)</f>
        <v>7.9010221732480792</v>
      </c>
      <c r="M95" s="9">
        <f>8/(3.3*LOG(G95/G93))</f>
        <v>1.1037874310728077</v>
      </c>
    </row>
    <row r="96" spans="1:13" x14ac:dyDescent="0.3">
      <c r="A96">
        <v>3</v>
      </c>
      <c r="B96">
        <v>8</v>
      </c>
      <c r="C96" t="s">
        <v>18</v>
      </c>
      <c r="D96" t="s">
        <v>5</v>
      </c>
      <c r="E96">
        <v>0</v>
      </c>
      <c r="G96" s="12">
        <v>420000</v>
      </c>
      <c r="H96" s="3">
        <v>140000</v>
      </c>
      <c r="I96" s="3">
        <v>700000</v>
      </c>
      <c r="J96" s="3">
        <f>(G96+G97)/2*(E97-E96)</f>
        <v>1040000</v>
      </c>
    </row>
    <row r="97" spans="1:13" x14ac:dyDescent="0.3">
      <c r="A97">
        <v>3</v>
      </c>
      <c r="B97">
        <v>8</v>
      </c>
      <c r="C97" t="s">
        <v>18</v>
      </c>
      <c r="D97" t="s">
        <v>5</v>
      </c>
      <c r="E97">
        <v>4</v>
      </c>
      <c r="G97" s="12">
        <v>100000</v>
      </c>
      <c r="H97" s="3">
        <v>100000</v>
      </c>
      <c r="J97" s="3">
        <f>(G97+G98)/2*(E98-E97)</f>
        <v>4900000</v>
      </c>
    </row>
    <row r="98" spans="1:13" x14ac:dyDescent="0.3">
      <c r="A98">
        <v>3</v>
      </c>
      <c r="B98">
        <v>8</v>
      </c>
      <c r="C98" t="s">
        <v>18</v>
      </c>
      <c r="D98" t="s">
        <v>5</v>
      </c>
      <c r="E98">
        <v>8</v>
      </c>
      <c r="G98" s="12">
        <v>2350000</v>
      </c>
      <c r="H98" s="3">
        <v>2700000</v>
      </c>
      <c r="I98" s="3">
        <v>1999999.9999999998</v>
      </c>
      <c r="J98" s="3">
        <f>(G98+G99)/2*(E99-E98)</f>
        <v>104699999.99999999</v>
      </c>
    </row>
    <row r="99" spans="1:13" x14ac:dyDescent="0.3">
      <c r="A99">
        <v>3</v>
      </c>
      <c r="B99">
        <v>8</v>
      </c>
      <c r="C99" t="s">
        <v>18</v>
      </c>
      <c r="D99" t="s">
        <v>5</v>
      </c>
      <c r="E99">
        <v>12</v>
      </c>
      <c r="G99" s="12">
        <v>49999999.999999993</v>
      </c>
      <c r="H99" s="3" t="s">
        <v>13</v>
      </c>
      <c r="I99" s="3">
        <v>49999999.999999993</v>
      </c>
      <c r="J99" s="3"/>
      <c r="K99" s="3">
        <f>SUM(J96:J98)</f>
        <v>110639999.99999999</v>
      </c>
      <c r="L99">
        <f>LOG10(K99)</f>
        <v>8.0439121671012543</v>
      </c>
      <c r="M99" s="9">
        <f>8/(3.3*LOG(G99/G97))</f>
        <v>0.89821021365475273</v>
      </c>
    </row>
    <row r="100" spans="1:13" x14ac:dyDescent="0.3">
      <c r="A100">
        <v>4</v>
      </c>
      <c r="B100">
        <v>1</v>
      </c>
      <c r="C100" t="s">
        <v>19</v>
      </c>
      <c r="D100" t="s">
        <v>5</v>
      </c>
      <c r="E100">
        <v>0</v>
      </c>
      <c r="F100">
        <v>-2.3E-2</v>
      </c>
      <c r="G100" s="12">
        <f t="shared" ref="G100:G119" si="3">AVERAGE(H100:I100)</f>
        <v>1799999.9999999998</v>
      </c>
      <c r="H100" s="3">
        <f>18/(0.001*0.01)</f>
        <v>1799999.9999999998</v>
      </c>
      <c r="J100" s="3">
        <f>(G100+G101)/2*(E101-E100)</f>
        <v>1454400000</v>
      </c>
    </row>
    <row r="101" spans="1:13" x14ac:dyDescent="0.3">
      <c r="A101">
        <v>4</v>
      </c>
      <c r="B101">
        <v>1</v>
      </c>
      <c r="C101" t="s">
        <v>19</v>
      </c>
      <c r="D101" t="s">
        <v>5</v>
      </c>
      <c r="E101">
        <v>16</v>
      </c>
      <c r="F101">
        <v>0.376</v>
      </c>
      <c r="G101" s="12">
        <f t="shared" si="3"/>
        <v>180000000</v>
      </c>
      <c r="H101" s="3">
        <f>16/(0.00001*0.01)</f>
        <v>160000000</v>
      </c>
      <c r="I101" s="3">
        <f>2/(0.000001*0.01)</f>
        <v>200000000</v>
      </c>
      <c r="J101" s="3">
        <f>(G101+G102)/2*(E102-E101)</f>
        <v>980000000</v>
      </c>
    </row>
    <row r="102" spans="1:13" x14ac:dyDescent="0.3">
      <c r="A102">
        <v>4</v>
      </c>
      <c r="B102">
        <v>1</v>
      </c>
      <c r="C102" t="s">
        <v>19</v>
      </c>
      <c r="D102" t="s">
        <v>5</v>
      </c>
      <c r="E102">
        <v>20</v>
      </c>
      <c r="F102">
        <v>0.49</v>
      </c>
      <c r="G102" s="12">
        <f t="shared" si="3"/>
        <v>310000000</v>
      </c>
      <c r="H102" s="3">
        <f>32/(0.00001*0.01)</f>
        <v>320000000</v>
      </c>
      <c r="I102" s="3">
        <f>3/(0.000001*0.01)</f>
        <v>300000000</v>
      </c>
      <c r="J102" s="3">
        <f>(G102+G103)/2*(E103-E102)</f>
        <v>1490000000</v>
      </c>
    </row>
    <row r="103" spans="1:13" x14ac:dyDescent="0.3">
      <c r="A103">
        <v>4</v>
      </c>
      <c r="B103">
        <v>1</v>
      </c>
      <c r="C103" t="s">
        <v>19</v>
      </c>
      <c r="D103" t="s">
        <v>5</v>
      </c>
      <c r="E103">
        <v>24</v>
      </c>
      <c r="F103">
        <v>0.64900000000000002</v>
      </c>
      <c r="G103" s="12">
        <f t="shared" si="3"/>
        <v>435000000</v>
      </c>
      <c r="H103" s="3">
        <f>27/(0.00001*0.01)</f>
        <v>270000000</v>
      </c>
      <c r="I103" s="3">
        <f>6/(0.000001*0.01)</f>
        <v>600000000</v>
      </c>
      <c r="J103" s="3">
        <f>(G103+G104)/2*(E104-E103)</f>
        <v>7400000000</v>
      </c>
    </row>
    <row r="104" spans="1:13" x14ac:dyDescent="0.3">
      <c r="A104">
        <v>4</v>
      </c>
      <c r="B104">
        <v>1</v>
      </c>
      <c r="C104" t="s">
        <v>19</v>
      </c>
      <c r="D104" t="s">
        <v>5</v>
      </c>
      <c r="E104">
        <v>40</v>
      </c>
      <c r="F104">
        <v>1.782</v>
      </c>
      <c r="G104" s="12">
        <f t="shared" si="3"/>
        <v>490000000</v>
      </c>
      <c r="H104" s="3">
        <f>28/(0.00001*0.01)</f>
        <v>280000000</v>
      </c>
      <c r="I104" s="3">
        <f>7/(0.000001*0.01)</f>
        <v>700000000</v>
      </c>
      <c r="J104" s="3"/>
      <c r="K104">
        <f>SUM(J100:J103)</f>
        <v>11324400000</v>
      </c>
      <c r="L104">
        <f>LOG10(K104)</f>
        <v>10.054015201096165</v>
      </c>
    </row>
    <row r="105" spans="1:13" x14ac:dyDescent="0.3">
      <c r="A105">
        <v>4</v>
      </c>
      <c r="B105">
        <v>2</v>
      </c>
      <c r="C105" t="s">
        <v>19</v>
      </c>
      <c r="D105" t="s">
        <v>5</v>
      </c>
      <c r="E105">
        <v>0</v>
      </c>
      <c r="F105">
        <v>8.0000000000000002E-3</v>
      </c>
      <c r="G105" s="12">
        <f t="shared" si="3"/>
        <v>190000</v>
      </c>
      <c r="H105" s="3">
        <f>18/(0.01*0.01)</f>
        <v>180000</v>
      </c>
      <c r="I105" s="3">
        <f>2/(0.001*0.01)</f>
        <v>199999.99999999997</v>
      </c>
      <c r="J105" s="3">
        <f>(G105+G106)/2*(E106-E105)</f>
        <v>2481520000</v>
      </c>
    </row>
    <row r="106" spans="1:13" x14ac:dyDescent="0.3">
      <c r="A106">
        <v>4</v>
      </c>
      <c r="B106">
        <v>2</v>
      </c>
      <c r="C106" t="s">
        <v>19</v>
      </c>
      <c r="D106" t="s">
        <v>5</v>
      </c>
      <c r="E106">
        <v>16</v>
      </c>
      <c r="F106">
        <v>0.45600000000000002</v>
      </c>
      <c r="G106" s="12">
        <f t="shared" si="3"/>
        <v>310000000</v>
      </c>
      <c r="H106" s="3">
        <f>22/(0.00001*0.01)</f>
        <v>219999999.99999997</v>
      </c>
      <c r="I106" s="3">
        <f>4/(0.000001*0.01)</f>
        <v>400000000</v>
      </c>
      <c r="J106" s="3">
        <f>(G106+G107)/2*(E107-E106)</f>
        <v>1210000000</v>
      </c>
    </row>
    <row r="107" spans="1:13" x14ac:dyDescent="0.3">
      <c r="A107">
        <v>4</v>
      </c>
      <c r="B107">
        <v>2</v>
      </c>
      <c r="C107" t="s">
        <v>19</v>
      </c>
      <c r="D107" t="s">
        <v>5</v>
      </c>
      <c r="E107">
        <v>20</v>
      </c>
      <c r="F107">
        <v>0.63400000000000001</v>
      </c>
      <c r="G107" s="12">
        <f t="shared" si="3"/>
        <v>295000000</v>
      </c>
      <c r="H107" s="3">
        <f>39/(0.00001*0.01)</f>
        <v>389999999.99999994</v>
      </c>
      <c r="I107" s="3">
        <f>2/(0.000001*0.01)</f>
        <v>200000000</v>
      </c>
      <c r="J107" s="3">
        <f>(G107+G108)/2*(E108-E107)</f>
        <v>1210000000</v>
      </c>
    </row>
    <row r="108" spans="1:13" x14ac:dyDescent="0.3">
      <c r="A108">
        <v>4</v>
      </c>
      <c r="B108">
        <v>2</v>
      </c>
      <c r="C108" t="s">
        <v>19</v>
      </c>
      <c r="D108" t="s">
        <v>5</v>
      </c>
      <c r="E108">
        <v>24</v>
      </c>
      <c r="F108">
        <v>0.83699999999999997</v>
      </c>
      <c r="G108" s="12">
        <f t="shared" si="3"/>
        <v>310000000</v>
      </c>
      <c r="H108" s="3">
        <f>42/(0.00001*0.01)</f>
        <v>419999999.99999994</v>
      </c>
      <c r="I108" s="3">
        <f>2/(0.000001*0.01)</f>
        <v>200000000</v>
      </c>
      <c r="J108" s="3">
        <f>(G108+G109)/2*(E109-E108)</f>
        <v>4840000000</v>
      </c>
    </row>
    <row r="109" spans="1:13" x14ac:dyDescent="0.3">
      <c r="A109">
        <v>4</v>
      </c>
      <c r="B109">
        <v>2</v>
      </c>
      <c r="C109" t="s">
        <v>19</v>
      </c>
      <c r="D109" t="s">
        <v>5</v>
      </c>
      <c r="E109">
        <v>40</v>
      </c>
      <c r="F109">
        <v>2.16</v>
      </c>
      <c r="G109" s="12">
        <f t="shared" si="3"/>
        <v>295000000</v>
      </c>
      <c r="H109" s="3">
        <f>29/(0.00001*0.01)</f>
        <v>290000000</v>
      </c>
      <c r="I109" s="3">
        <f>3/(0.000001*0.01)</f>
        <v>300000000</v>
      </c>
      <c r="J109" s="3"/>
      <c r="K109" s="3">
        <f>SUM(J105:J108)</f>
        <v>9741520000</v>
      </c>
      <c r="L109">
        <f>LOG10(K109)</f>
        <v>9.9886267264996551</v>
      </c>
    </row>
    <row r="110" spans="1:13" x14ac:dyDescent="0.3">
      <c r="A110">
        <v>4</v>
      </c>
      <c r="B110">
        <v>3</v>
      </c>
      <c r="C110" t="s">
        <v>19</v>
      </c>
      <c r="D110" t="s">
        <v>5</v>
      </c>
      <c r="E110">
        <v>0</v>
      </c>
      <c r="F110">
        <v>3.0000000000000001E-3</v>
      </c>
      <c r="G110" s="12">
        <f t="shared" si="3"/>
        <v>255000</v>
      </c>
      <c r="H110" s="3">
        <f>21/(0.01*0.01)</f>
        <v>210000</v>
      </c>
      <c r="I110" s="3">
        <f>3/(0.001*0.01)</f>
        <v>300000</v>
      </c>
      <c r="J110" s="3">
        <f>(G110+G111)/2*(E111-E110)</f>
        <v>1282040000</v>
      </c>
    </row>
    <row r="111" spans="1:13" x14ac:dyDescent="0.3">
      <c r="A111">
        <v>4</v>
      </c>
      <c r="B111">
        <v>3</v>
      </c>
      <c r="C111" t="s">
        <v>19</v>
      </c>
      <c r="D111" t="s">
        <v>5</v>
      </c>
      <c r="E111">
        <v>16</v>
      </c>
      <c r="F111">
        <v>0.33300000000000002</v>
      </c>
      <c r="G111" s="12">
        <f t="shared" si="3"/>
        <v>160000000</v>
      </c>
      <c r="H111" s="3">
        <f>12/(0.00001*0.01)</f>
        <v>119999999.99999999</v>
      </c>
      <c r="I111" s="3">
        <f>2/(0.000001*0.01)</f>
        <v>200000000</v>
      </c>
      <c r="J111" s="3">
        <f>(G111+G112)/2*(E112-E111)</f>
        <v>780000000</v>
      </c>
    </row>
    <row r="112" spans="1:13" x14ac:dyDescent="0.3">
      <c r="A112">
        <v>4</v>
      </c>
      <c r="B112">
        <v>3</v>
      </c>
      <c r="C112" t="s">
        <v>19</v>
      </c>
      <c r="D112" t="s">
        <v>5</v>
      </c>
      <c r="E112">
        <v>20</v>
      </c>
      <c r="F112">
        <v>0.52600000000000002</v>
      </c>
      <c r="G112" s="12">
        <f t="shared" si="3"/>
        <v>229999999.99999997</v>
      </c>
      <c r="H112" s="3">
        <f>36/(0.00001*0.01)</f>
        <v>359999999.99999994</v>
      </c>
      <c r="I112" s="3">
        <f>1/(0.000001*0.01)</f>
        <v>100000000</v>
      </c>
      <c r="J112" s="3">
        <f>(G112+G113)/2*(E113-E112)</f>
        <v>1160000000</v>
      </c>
    </row>
    <row r="113" spans="1:13" x14ac:dyDescent="0.3">
      <c r="A113">
        <v>4</v>
      </c>
      <c r="B113">
        <v>3</v>
      </c>
      <c r="C113" t="s">
        <v>19</v>
      </c>
      <c r="D113" t="s">
        <v>5</v>
      </c>
      <c r="E113">
        <v>24</v>
      </c>
      <c r="F113">
        <v>0.68100000000000005</v>
      </c>
      <c r="G113" s="12">
        <f t="shared" si="3"/>
        <v>350000000</v>
      </c>
      <c r="H113" s="3">
        <f>40/(0.00001*0.01)</f>
        <v>399999999.99999994</v>
      </c>
      <c r="I113" s="3">
        <f>3/(0.000001*0.01)</f>
        <v>300000000</v>
      </c>
      <c r="J113" s="3">
        <f>(G113+G114)/2*(E114-E113)</f>
        <v>7520000000</v>
      </c>
    </row>
    <row r="114" spans="1:13" x14ac:dyDescent="0.3">
      <c r="A114">
        <v>4</v>
      </c>
      <c r="B114">
        <v>3</v>
      </c>
      <c r="C114" t="s">
        <v>19</v>
      </c>
      <c r="D114" t="s">
        <v>5</v>
      </c>
      <c r="E114">
        <v>40</v>
      </c>
      <c r="F114">
        <v>2.0179999999999998</v>
      </c>
      <c r="G114" s="12">
        <f t="shared" si="3"/>
        <v>590000000</v>
      </c>
      <c r="H114" s="3">
        <f>58/(0.00001*0.01)</f>
        <v>580000000</v>
      </c>
      <c r="I114" s="3">
        <f>6/(0.000001*0.01)</f>
        <v>600000000</v>
      </c>
      <c r="J114" s="3"/>
      <c r="K114" s="3">
        <f>SUM(J110:J113)</f>
        <v>10742040000</v>
      </c>
      <c r="L114">
        <f>LOG10(K114)</f>
        <v>10.031086765219422</v>
      </c>
    </row>
    <row r="115" spans="1:13" x14ac:dyDescent="0.3">
      <c r="A115">
        <v>4</v>
      </c>
      <c r="B115">
        <v>4</v>
      </c>
      <c r="C115" t="s">
        <v>19</v>
      </c>
      <c r="D115" t="s">
        <v>5</v>
      </c>
      <c r="E115">
        <v>0</v>
      </c>
      <c r="F115">
        <v>3.0000000000000001E-3</v>
      </c>
      <c r="G115" s="12">
        <f t="shared" si="3"/>
        <v>165000</v>
      </c>
      <c r="H115" s="3">
        <f>13/(0.01*0.01)</f>
        <v>130000</v>
      </c>
      <c r="I115" s="3">
        <f>2/(0.001*0.01)</f>
        <v>199999.99999999997</v>
      </c>
      <c r="J115" s="3">
        <f>(G115+G116)/2*(E116-E115)</f>
        <v>761320000</v>
      </c>
    </row>
    <row r="116" spans="1:13" x14ac:dyDescent="0.3">
      <c r="A116">
        <v>4</v>
      </c>
      <c r="B116">
        <v>4</v>
      </c>
      <c r="C116" t="s">
        <v>19</v>
      </c>
      <c r="D116" t="s">
        <v>5</v>
      </c>
      <c r="E116">
        <v>16</v>
      </c>
      <c r="F116">
        <v>0.17299999999999999</v>
      </c>
      <c r="G116" s="12">
        <f t="shared" si="3"/>
        <v>95000000</v>
      </c>
      <c r="H116" s="3">
        <f>9/(0.00001*0.01)</f>
        <v>89999999.999999985</v>
      </c>
      <c r="I116" s="3">
        <f>1/(0.000001*0.01)</f>
        <v>100000000</v>
      </c>
      <c r="J116" s="3">
        <f>(G116+G117)/2*(E117-E116)</f>
        <v>590000000</v>
      </c>
    </row>
    <row r="117" spans="1:13" x14ac:dyDescent="0.3">
      <c r="A117">
        <v>4</v>
      </c>
      <c r="B117">
        <v>4</v>
      </c>
      <c r="C117" t="s">
        <v>19</v>
      </c>
      <c r="D117" t="s">
        <v>5</v>
      </c>
      <c r="E117">
        <v>20</v>
      </c>
      <c r="F117">
        <v>0.29599999999999999</v>
      </c>
      <c r="G117" s="12">
        <f t="shared" si="3"/>
        <v>200000000</v>
      </c>
      <c r="H117" s="3">
        <f>30/(0.00001*0.01)</f>
        <v>300000000</v>
      </c>
      <c r="I117" s="3">
        <f>1/(0.000001*0.01)</f>
        <v>100000000</v>
      </c>
      <c r="J117" s="3">
        <f>(G117+G118)/2*(E118-E117)</f>
        <v>810000000</v>
      </c>
    </row>
    <row r="118" spans="1:13" x14ac:dyDescent="0.3">
      <c r="A118">
        <v>4</v>
      </c>
      <c r="B118">
        <v>4</v>
      </c>
      <c r="C118" t="s">
        <v>19</v>
      </c>
      <c r="D118" t="s">
        <v>5</v>
      </c>
      <c r="E118">
        <v>24</v>
      </c>
      <c r="F118">
        <v>0.41</v>
      </c>
      <c r="G118" s="12">
        <f t="shared" si="3"/>
        <v>205000000</v>
      </c>
      <c r="H118" s="3">
        <f>21/(0.00001*0.01)</f>
        <v>209999999.99999997</v>
      </c>
      <c r="I118" s="3">
        <f>2/(0.000001*0.01)</f>
        <v>200000000</v>
      </c>
      <c r="J118" s="3">
        <f>(G118+G119)/2*(E119-E118)</f>
        <v>4280000000</v>
      </c>
    </row>
    <row r="119" spans="1:13" x14ac:dyDescent="0.3">
      <c r="A119">
        <v>4</v>
      </c>
      <c r="B119">
        <v>4</v>
      </c>
      <c r="C119" t="s">
        <v>19</v>
      </c>
      <c r="D119" t="s">
        <v>5</v>
      </c>
      <c r="E119">
        <v>40</v>
      </c>
      <c r="F119">
        <v>0.90200000000000002</v>
      </c>
      <c r="G119" s="12">
        <f t="shared" si="3"/>
        <v>330000000</v>
      </c>
      <c r="H119" s="3">
        <f>36/(0.00001*0.01)</f>
        <v>359999999.99999994</v>
      </c>
      <c r="I119" s="3">
        <f>3/(0.000001*0.01)</f>
        <v>300000000</v>
      </c>
      <c r="J119" s="3"/>
      <c r="K119" s="3">
        <f>SUM(J115:J118)</f>
        <v>6441320000</v>
      </c>
      <c r="L119">
        <f>LOG10(K119)</f>
        <v>9.8089748751195938</v>
      </c>
    </row>
    <row r="120" spans="1:13" x14ac:dyDescent="0.3">
      <c r="A120">
        <v>4</v>
      </c>
      <c r="B120">
        <v>5</v>
      </c>
      <c r="C120" t="s">
        <v>19</v>
      </c>
      <c r="D120" t="s">
        <v>5</v>
      </c>
      <c r="E120">
        <v>0</v>
      </c>
      <c r="G120" s="12">
        <v>260000</v>
      </c>
      <c r="H120" s="3">
        <v>320000</v>
      </c>
      <c r="I120" s="3">
        <v>199999.99999999997</v>
      </c>
      <c r="J120" s="3">
        <f>(G120+G121)/2*(E121-E120)</f>
        <v>1180000</v>
      </c>
    </row>
    <row r="121" spans="1:13" x14ac:dyDescent="0.3">
      <c r="A121">
        <v>4</v>
      </c>
      <c r="B121">
        <v>5</v>
      </c>
      <c r="C121" t="s">
        <v>19</v>
      </c>
      <c r="D121" t="s">
        <v>5</v>
      </c>
      <c r="E121">
        <v>4</v>
      </c>
      <c r="G121" s="12">
        <v>330000</v>
      </c>
      <c r="H121" s="3">
        <v>460000</v>
      </c>
      <c r="I121" s="3">
        <v>199999.99999999997</v>
      </c>
      <c r="J121" s="3">
        <f>(G121+G122)/2*(E122-E121)</f>
        <v>16659999.999999998</v>
      </c>
    </row>
    <row r="122" spans="1:13" x14ac:dyDescent="0.3">
      <c r="A122">
        <v>4</v>
      </c>
      <c r="B122">
        <v>5</v>
      </c>
      <c r="C122" t="s">
        <v>19</v>
      </c>
      <c r="D122" t="s">
        <v>5</v>
      </c>
      <c r="E122">
        <v>8</v>
      </c>
      <c r="G122" s="12">
        <v>7999999.9999999991</v>
      </c>
      <c r="I122" s="3">
        <v>7999999.9999999991</v>
      </c>
      <c r="J122" s="3">
        <f>(G122+G123)/2*(E123-E122)</f>
        <v>88000000</v>
      </c>
    </row>
    <row r="123" spans="1:13" x14ac:dyDescent="0.3">
      <c r="A123">
        <v>4</v>
      </c>
      <c r="B123">
        <v>5</v>
      </c>
      <c r="C123" t="s">
        <v>19</v>
      </c>
      <c r="D123" t="s">
        <v>5</v>
      </c>
      <c r="E123">
        <v>12</v>
      </c>
      <c r="G123" s="12">
        <v>36000000</v>
      </c>
      <c r="H123" s="3">
        <v>31999999.999999996</v>
      </c>
      <c r="I123" s="3">
        <v>40000000</v>
      </c>
      <c r="J123" s="3"/>
      <c r="K123" s="3">
        <f>SUM(J120:J122)</f>
        <v>105840000</v>
      </c>
      <c r="L123">
        <f>LOG10(K123)</f>
        <v>8.0246498311794454</v>
      </c>
      <c r="M123" s="9">
        <f>8/(3.3*LOG(G123/G121))</f>
        <v>1.1896437494890812</v>
      </c>
    </row>
    <row r="124" spans="1:13" x14ac:dyDescent="0.3">
      <c r="A124">
        <v>4</v>
      </c>
      <c r="B124">
        <v>6</v>
      </c>
      <c r="C124" t="s">
        <v>19</v>
      </c>
      <c r="D124" t="s">
        <v>5</v>
      </c>
      <c r="E124">
        <v>0</v>
      </c>
      <c r="G124" s="12">
        <v>250000</v>
      </c>
      <c r="H124" s="3">
        <v>300000</v>
      </c>
      <c r="I124" s="3">
        <v>199999.99999999997</v>
      </c>
      <c r="J124" s="3">
        <f>(G124+G125)/2*(E125-E124)</f>
        <v>870000</v>
      </c>
    </row>
    <row r="125" spans="1:13" x14ac:dyDescent="0.3">
      <c r="A125">
        <v>4</v>
      </c>
      <c r="B125">
        <v>6</v>
      </c>
      <c r="C125" t="s">
        <v>19</v>
      </c>
      <c r="D125" t="s">
        <v>5</v>
      </c>
      <c r="E125">
        <v>4</v>
      </c>
      <c r="G125" s="12">
        <v>185000</v>
      </c>
      <c r="H125" s="3">
        <v>270000</v>
      </c>
      <c r="I125" s="3">
        <v>99999.999999999985</v>
      </c>
      <c r="J125" s="3">
        <f>(G125+G126)/2*(E126-E125)</f>
        <v>10869999.999999998</v>
      </c>
    </row>
    <row r="126" spans="1:13" x14ac:dyDescent="0.3">
      <c r="A126">
        <v>4</v>
      </c>
      <c r="B126">
        <v>6</v>
      </c>
      <c r="C126" t="s">
        <v>19</v>
      </c>
      <c r="D126" t="s">
        <v>5</v>
      </c>
      <c r="E126">
        <v>8</v>
      </c>
      <c r="G126" s="12">
        <v>5249999.9999999991</v>
      </c>
      <c r="H126" s="3">
        <v>3499999.9999999995</v>
      </c>
      <c r="I126" s="3">
        <v>6999999.9999999991</v>
      </c>
      <c r="J126" s="3">
        <f>(G126+G127)/2*(E127-E126)</f>
        <v>144499999.99999997</v>
      </c>
    </row>
    <row r="127" spans="1:13" x14ac:dyDescent="0.3">
      <c r="A127">
        <v>4</v>
      </c>
      <c r="B127">
        <v>6</v>
      </c>
      <c r="C127" t="s">
        <v>19</v>
      </c>
      <c r="D127" t="s">
        <v>5</v>
      </c>
      <c r="E127">
        <v>12</v>
      </c>
      <c r="G127" s="12">
        <v>66999999.999999985</v>
      </c>
      <c r="H127" s="3">
        <v>73999999.999999985</v>
      </c>
      <c r="I127" s="3">
        <v>59999999.999999993</v>
      </c>
      <c r="J127" s="3"/>
      <c r="K127" s="3">
        <f>SUM(J124:J126)</f>
        <v>156239999.99999997</v>
      </c>
      <c r="L127">
        <f>LOG10(K127)</f>
        <v>8.1937922302797972</v>
      </c>
      <c r="M127" s="9">
        <f>8/(3.3*LOG(G127/G125))</f>
        <v>0.94737563473663777</v>
      </c>
    </row>
    <row r="128" spans="1:13" x14ac:dyDescent="0.3">
      <c r="A128">
        <v>4</v>
      </c>
      <c r="B128">
        <v>7</v>
      </c>
      <c r="C128" t="s">
        <v>19</v>
      </c>
      <c r="D128" t="s">
        <v>5</v>
      </c>
      <c r="E128">
        <v>0</v>
      </c>
      <c r="G128" s="12">
        <v>290000</v>
      </c>
      <c r="H128" s="3">
        <v>280000</v>
      </c>
      <c r="I128" s="3">
        <v>300000</v>
      </c>
      <c r="J128" s="3">
        <f>(G128+G129)/2*(E129-E128)</f>
        <v>1120000</v>
      </c>
    </row>
    <row r="129" spans="1:13" x14ac:dyDescent="0.3">
      <c r="A129">
        <v>4</v>
      </c>
      <c r="B129">
        <v>7</v>
      </c>
      <c r="C129" t="s">
        <v>19</v>
      </c>
      <c r="D129" t="s">
        <v>5</v>
      </c>
      <c r="E129">
        <v>4</v>
      </c>
      <c r="G129" s="12">
        <v>270000</v>
      </c>
      <c r="H129" s="3">
        <v>240000</v>
      </c>
      <c r="I129" s="3">
        <v>300000</v>
      </c>
      <c r="J129" s="3">
        <f>(G129+G130)/2*(E130-E129)</f>
        <v>8640000</v>
      </c>
    </row>
    <row r="130" spans="1:13" x14ac:dyDescent="0.3">
      <c r="A130">
        <v>4</v>
      </c>
      <c r="B130">
        <v>7</v>
      </c>
      <c r="C130" t="s">
        <v>19</v>
      </c>
      <c r="D130" t="s">
        <v>5</v>
      </c>
      <c r="E130">
        <v>8</v>
      </c>
      <c r="G130" s="12">
        <v>4049999.9999999995</v>
      </c>
      <c r="H130" s="3">
        <v>4099999.9999999995</v>
      </c>
      <c r="I130" s="3">
        <v>3999999.9999999995</v>
      </c>
      <c r="J130" s="3">
        <f>(G130+G131)/2*(E131-E130)</f>
        <v>150099999.99999997</v>
      </c>
    </row>
    <row r="131" spans="1:13" x14ac:dyDescent="0.3">
      <c r="A131">
        <v>4</v>
      </c>
      <c r="B131">
        <v>7</v>
      </c>
      <c r="C131" t="s">
        <v>19</v>
      </c>
      <c r="D131" t="s">
        <v>5</v>
      </c>
      <c r="E131">
        <v>12</v>
      </c>
      <c r="G131" s="12">
        <v>70999999.999999985</v>
      </c>
      <c r="H131" s="3">
        <v>51999999.999999993</v>
      </c>
      <c r="I131" s="3">
        <v>89999999.999999985</v>
      </c>
      <c r="J131" s="3"/>
      <c r="K131" s="3">
        <f>SUM(J128:J130)</f>
        <v>159859999.99999997</v>
      </c>
      <c r="L131">
        <f>LOG10(K131)</f>
        <v>8.2037398086338573</v>
      </c>
      <c r="M131" s="9">
        <f>8/(3.3*LOG(G131/G129))</f>
        <v>1.0017967062326092</v>
      </c>
    </row>
    <row r="132" spans="1:13" x14ac:dyDescent="0.3">
      <c r="A132">
        <v>4</v>
      </c>
      <c r="B132">
        <v>8</v>
      </c>
      <c r="C132" t="s">
        <v>19</v>
      </c>
      <c r="D132" t="s">
        <v>5</v>
      </c>
      <c r="E132">
        <v>0</v>
      </c>
      <c r="G132" s="12">
        <v>235000</v>
      </c>
      <c r="H132" s="3">
        <v>270000</v>
      </c>
      <c r="I132" s="3">
        <v>199999.99999999997</v>
      </c>
      <c r="J132" s="3">
        <f>(G132+G133)/2*(E133-E132)</f>
        <v>780000</v>
      </c>
    </row>
    <row r="133" spans="1:13" x14ac:dyDescent="0.3">
      <c r="A133">
        <v>4</v>
      </c>
      <c r="B133">
        <v>8</v>
      </c>
      <c r="C133" t="s">
        <v>19</v>
      </c>
      <c r="D133" t="s">
        <v>5</v>
      </c>
      <c r="E133">
        <v>4</v>
      </c>
      <c r="G133" s="12">
        <v>155000</v>
      </c>
      <c r="H133" s="3">
        <v>110000</v>
      </c>
      <c r="I133" s="3">
        <v>199999.99999999997</v>
      </c>
      <c r="J133" s="3">
        <f>(G133+G134)/2*(E134-E133)</f>
        <v>4310000</v>
      </c>
    </row>
    <row r="134" spans="1:13" x14ac:dyDescent="0.3">
      <c r="A134">
        <v>4</v>
      </c>
      <c r="B134">
        <v>8</v>
      </c>
      <c r="C134" t="s">
        <v>19</v>
      </c>
      <c r="D134" t="s">
        <v>5</v>
      </c>
      <c r="E134">
        <v>8</v>
      </c>
      <c r="G134" s="12">
        <v>1999999.9999999998</v>
      </c>
      <c r="H134" s="3" t="s">
        <v>13</v>
      </c>
      <c r="I134" s="3">
        <v>1999999.9999999998</v>
      </c>
      <c r="J134" s="3">
        <f>(G134+G135)/2*(E135-E134)</f>
        <v>150999999.99999997</v>
      </c>
    </row>
    <row r="135" spans="1:13" x14ac:dyDescent="0.3">
      <c r="A135">
        <v>4</v>
      </c>
      <c r="B135">
        <v>8</v>
      </c>
      <c r="C135" t="s">
        <v>19</v>
      </c>
      <c r="D135" t="s">
        <v>5</v>
      </c>
      <c r="E135">
        <v>12</v>
      </c>
      <c r="G135" s="12">
        <v>73499999.999999985</v>
      </c>
      <c r="H135" s="3">
        <v>36999999.999999993</v>
      </c>
      <c r="I135" s="3">
        <v>109999999.99999999</v>
      </c>
      <c r="J135" s="3"/>
      <c r="K135" s="3">
        <f>SUM(J132:J134)</f>
        <v>156089999.99999997</v>
      </c>
      <c r="L135">
        <f>LOG10(K135)</f>
        <v>8.1933750806156986</v>
      </c>
      <c r="M135" s="9">
        <f>8/(3.3*LOG(G135/G133))</f>
        <v>0.90593520579230802</v>
      </c>
    </row>
    <row r="136" spans="1:13" x14ac:dyDescent="0.3">
      <c r="A136">
        <v>5</v>
      </c>
      <c r="B136">
        <v>1</v>
      </c>
      <c r="C136" t="s">
        <v>22</v>
      </c>
      <c r="D136" t="s">
        <v>5</v>
      </c>
      <c r="E136">
        <v>0</v>
      </c>
      <c r="F136">
        <v>-0.02</v>
      </c>
      <c r="G136" s="12">
        <f t="shared" ref="G136:G150" si="4">AVERAGE(H136:I136)</f>
        <v>199999.99999999997</v>
      </c>
      <c r="H136" s="3">
        <f>2/(0.001*0.01)</f>
        <v>199999.99999999997</v>
      </c>
      <c r="J136" s="3">
        <f>(G136+G137)/2*(E137-E136)</f>
        <v>2121600000</v>
      </c>
    </row>
    <row r="137" spans="1:13" x14ac:dyDescent="0.3">
      <c r="A137">
        <v>5</v>
      </c>
      <c r="B137">
        <v>1</v>
      </c>
      <c r="C137" t="s">
        <v>22</v>
      </c>
      <c r="D137" t="s">
        <v>5</v>
      </c>
      <c r="E137">
        <v>16</v>
      </c>
      <c r="F137">
        <v>0.317</v>
      </c>
      <c r="G137" s="12">
        <f t="shared" si="4"/>
        <v>265000000</v>
      </c>
      <c r="H137" s="3">
        <f>23/(0.00001*0.01)</f>
        <v>229999999.99999997</v>
      </c>
      <c r="I137" s="3">
        <f>3/(0.000001*0.01)</f>
        <v>300000000</v>
      </c>
      <c r="J137" s="3">
        <f>(G137+G138)/2*(E138-E137)</f>
        <v>1010000000</v>
      </c>
    </row>
    <row r="138" spans="1:13" x14ac:dyDescent="0.3">
      <c r="A138">
        <v>5</v>
      </c>
      <c r="B138">
        <v>1</v>
      </c>
      <c r="C138" t="s">
        <v>22</v>
      </c>
      <c r="D138" t="s">
        <v>5</v>
      </c>
      <c r="E138">
        <v>20</v>
      </c>
      <c r="F138">
        <v>0.44400000000000001</v>
      </c>
      <c r="G138" s="12">
        <f t="shared" si="4"/>
        <v>240000000</v>
      </c>
      <c r="H138" s="3">
        <f>28/(0.00001*0.01)</f>
        <v>280000000</v>
      </c>
      <c r="I138" s="3">
        <f>2/(0.000001*0.01)</f>
        <v>200000000</v>
      </c>
      <c r="J138" s="3">
        <f>(G138+G139)/2*(E139-E138)</f>
        <v>950000000</v>
      </c>
    </row>
    <row r="139" spans="1:13" x14ac:dyDescent="0.3">
      <c r="A139">
        <v>5</v>
      </c>
      <c r="B139">
        <v>1</v>
      </c>
      <c r="C139" t="s">
        <v>22</v>
      </c>
      <c r="D139" t="s">
        <v>5</v>
      </c>
      <c r="E139">
        <v>24</v>
      </c>
      <c r="F139">
        <v>0.56000000000000005</v>
      </c>
      <c r="G139" s="12">
        <f t="shared" si="4"/>
        <v>235000000</v>
      </c>
      <c r="H139" s="3">
        <f>27/(0.00001*0.01)</f>
        <v>270000000</v>
      </c>
      <c r="I139" s="3">
        <f>2/(0.000001*0.01)</f>
        <v>200000000</v>
      </c>
      <c r="J139" s="3">
        <f>(G139+G140)/2*(E140-E139)</f>
        <v>5000000000</v>
      </c>
    </row>
    <row r="140" spans="1:13" x14ac:dyDescent="0.3">
      <c r="A140">
        <v>5</v>
      </c>
      <c r="B140">
        <v>1</v>
      </c>
      <c r="C140" t="s">
        <v>22</v>
      </c>
      <c r="D140" t="s">
        <v>5</v>
      </c>
      <c r="E140">
        <v>40</v>
      </c>
      <c r="F140">
        <v>1.3779999999999999</v>
      </c>
      <c r="G140" s="12">
        <f t="shared" si="4"/>
        <v>390000000</v>
      </c>
      <c r="H140" s="3">
        <f>38/(0.00001*0.01)</f>
        <v>379999999.99999994</v>
      </c>
      <c r="I140" s="3">
        <f>4/(0.000001*0.01)</f>
        <v>400000000</v>
      </c>
      <c r="J140" s="3"/>
      <c r="K140">
        <f>SUM(J136:J139)</f>
        <v>9081600000</v>
      </c>
      <c r="L140">
        <f>LOG10(K140)</f>
        <v>9.9581623694413608</v>
      </c>
    </row>
    <row r="141" spans="1:13" x14ac:dyDescent="0.3">
      <c r="A141">
        <v>5</v>
      </c>
      <c r="B141">
        <v>2</v>
      </c>
      <c r="C141" t="s">
        <v>22</v>
      </c>
      <c r="D141" t="s">
        <v>5</v>
      </c>
      <c r="E141">
        <v>0</v>
      </c>
      <c r="F141">
        <v>8.9999999999999993E-3</v>
      </c>
      <c r="G141" s="12">
        <f t="shared" si="4"/>
        <v>265000</v>
      </c>
      <c r="H141" s="3">
        <f>23/(0.01*0.01)</f>
        <v>230000</v>
      </c>
      <c r="I141" s="3">
        <f>3/(0.001*0.01)</f>
        <v>300000</v>
      </c>
      <c r="J141" s="3">
        <f>(G141+G142)/2*(E142-E141)</f>
        <v>3082120000</v>
      </c>
    </row>
    <row r="142" spans="1:13" x14ac:dyDescent="0.3">
      <c r="A142">
        <v>5</v>
      </c>
      <c r="B142">
        <v>2</v>
      </c>
      <c r="C142" t="s">
        <v>22</v>
      </c>
      <c r="D142" t="s">
        <v>5</v>
      </c>
      <c r="E142">
        <v>16</v>
      </c>
      <c r="F142">
        <v>0.40100000000000002</v>
      </c>
      <c r="G142" s="12">
        <f t="shared" si="4"/>
        <v>385000000</v>
      </c>
      <c r="H142" s="3">
        <f>27/(0.00001*0.01)</f>
        <v>270000000</v>
      </c>
      <c r="I142" s="3">
        <f>5/(0.000001*0.01)</f>
        <v>500000000</v>
      </c>
      <c r="J142" s="3">
        <f>(G142+G143)/2*(E143-E142)</f>
        <v>1670000000</v>
      </c>
    </row>
    <row r="143" spans="1:13" x14ac:dyDescent="0.3">
      <c r="A143">
        <v>5</v>
      </c>
      <c r="B143">
        <v>2</v>
      </c>
      <c r="C143" t="s">
        <v>22</v>
      </c>
      <c r="D143" t="s">
        <v>5</v>
      </c>
      <c r="E143">
        <v>20</v>
      </c>
      <c r="F143">
        <v>0.47399999999999998</v>
      </c>
      <c r="G143" s="12">
        <f t="shared" si="4"/>
        <v>450000000</v>
      </c>
      <c r="H143" s="3">
        <f>30/(0.00001*0.01)</f>
        <v>300000000</v>
      </c>
      <c r="I143" s="3">
        <f>6/(0.000001*0.01)</f>
        <v>600000000</v>
      </c>
      <c r="J143" s="3">
        <f>(G143+G144)/2*(E144-E143)</f>
        <v>1580000000</v>
      </c>
    </row>
    <row r="144" spans="1:13" x14ac:dyDescent="0.3">
      <c r="A144">
        <v>5</v>
      </c>
      <c r="B144">
        <v>2</v>
      </c>
      <c r="C144" t="s">
        <v>22</v>
      </c>
      <c r="D144" t="s">
        <v>5</v>
      </c>
      <c r="E144">
        <v>24</v>
      </c>
      <c r="F144">
        <v>0.63</v>
      </c>
      <c r="G144" s="12">
        <f t="shared" si="4"/>
        <v>340000000</v>
      </c>
      <c r="H144" s="3">
        <f>28/(0.00001*0.01)</f>
        <v>280000000</v>
      </c>
      <c r="I144" s="3">
        <f>4/(0.000001*0.01)</f>
        <v>400000000</v>
      </c>
      <c r="J144" s="3">
        <f>(G144+G145)/2*(E145-E144)</f>
        <v>5520000000</v>
      </c>
    </row>
    <row r="145" spans="1:13" x14ac:dyDescent="0.3">
      <c r="A145">
        <v>5</v>
      </c>
      <c r="B145">
        <v>2</v>
      </c>
      <c r="C145" t="s">
        <v>22</v>
      </c>
      <c r="D145" t="s">
        <v>5</v>
      </c>
      <c r="E145">
        <v>40</v>
      </c>
      <c r="F145">
        <v>1.1459999999999999</v>
      </c>
      <c r="G145" s="12">
        <f t="shared" si="4"/>
        <v>349999999.99999994</v>
      </c>
      <c r="H145" s="3">
        <f>35/(0.00001*0.01)</f>
        <v>349999999.99999994</v>
      </c>
      <c r="J145" s="3"/>
      <c r="K145" s="3">
        <f>SUM(J141:J144)</f>
        <v>11852120000</v>
      </c>
      <c r="L145">
        <f>LOG10(K145)</f>
        <v>10.073796039962417</v>
      </c>
    </row>
    <row r="146" spans="1:13" x14ac:dyDescent="0.3">
      <c r="A146">
        <v>5</v>
      </c>
      <c r="B146">
        <v>4</v>
      </c>
      <c r="C146" t="s">
        <v>22</v>
      </c>
      <c r="D146" t="s">
        <v>5</v>
      </c>
      <c r="E146">
        <v>0</v>
      </c>
      <c r="F146">
        <v>6.0000000000000001E-3</v>
      </c>
      <c r="G146" s="12">
        <f t="shared" si="4"/>
        <v>435000</v>
      </c>
      <c r="H146" s="3">
        <f>47/(0.01*0.01)</f>
        <v>470000</v>
      </c>
      <c r="I146" s="3">
        <f>4/(0.001*0.01)</f>
        <v>399999.99999999994</v>
      </c>
      <c r="J146" s="3">
        <f>(G146+G147)/2*(E147-E146)</f>
        <v>3043480000</v>
      </c>
    </row>
    <row r="147" spans="1:13" x14ac:dyDescent="0.3">
      <c r="A147">
        <v>5</v>
      </c>
      <c r="B147">
        <v>4</v>
      </c>
      <c r="C147" t="s">
        <v>22</v>
      </c>
      <c r="D147" t="s">
        <v>5</v>
      </c>
      <c r="E147">
        <v>16</v>
      </c>
      <c r="F147">
        <v>0.33300000000000002</v>
      </c>
      <c r="G147" s="12">
        <f t="shared" si="4"/>
        <v>380000000</v>
      </c>
      <c r="H147" s="3">
        <f>16/(0.00001*0.01)</f>
        <v>160000000</v>
      </c>
      <c r="I147" s="3">
        <f>6/(0.000001*0.01)</f>
        <v>600000000</v>
      </c>
      <c r="J147" s="3">
        <f>(G147+G148)/2*(E148-E147)</f>
        <v>1420000000</v>
      </c>
    </row>
    <row r="148" spans="1:13" x14ac:dyDescent="0.3">
      <c r="A148">
        <v>5</v>
      </c>
      <c r="B148">
        <v>4</v>
      </c>
      <c r="C148" t="s">
        <v>22</v>
      </c>
      <c r="D148" t="s">
        <v>5</v>
      </c>
      <c r="E148">
        <v>20</v>
      </c>
      <c r="F148">
        <v>0.40899999999999997</v>
      </c>
      <c r="G148" s="12">
        <f t="shared" si="4"/>
        <v>330000000</v>
      </c>
      <c r="H148" s="3">
        <f>16/(0.00001*0.01)</f>
        <v>160000000</v>
      </c>
      <c r="I148" s="3">
        <f>5/(0.000001*0.01)</f>
        <v>500000000</v>
      </c>
      <c r="J148" s="3">
        <f>(G148+G149)/2*(E149-E148)</f>
        <v>1190000000</v>
      </c>
    </row>
    <row r="149" spans="1:13" x14ac:dyDescent="0.3">
      <c r="A149">
        <v>5</v>
      </c>
      <c r="B149">
        <v>4</v>
      </c>
      <c r="C149" t="s">
        <v>22</v>
      </c>
      <c r="D149" t="s">
        <v>5</v>
      </c>
      <c r="E149">
        <v>24</v>
      </c>
      <c r="F149">
        <v>0.52500000000000002</v>
      </c>
      <c r="G149" s="12">
        <f t="shared" si="4"/>
        <v>264999999.99999997</v>
      </c>
      <c r="H149" s="3">
        <f>43/(0.00001*0.01)</f>
        <v>429999999.99999994</v>
      </c>
      <c r="I149" s="3">
        <f>1/(0.000001*0.01)</f>
        <v>100000000</v>
      </c>
      <c r="J149" s="3">
        <f>(G149+G150)/2*(E150-E149)</f>
        <v>5040000000</v>
      </c>
    </row>
    <row r="150" spans="1:13" x14ac:dyDescent="0.3">
      <c r="A150">
        <v>5</v>
      </c>
      <c r="B150">
        <v>4</v>
      </c>
      <c r="C150" t="s">
        <v>22</v>
      </c>
      <c r="D150" t="s">
        <v>5</v>
      </c>
      <c r="E150">
        <v>40</v>
      </c>
      <c r="F150">
        <v>1.008</v>
      </c>
      <c r="G150" s="12">
        <f t="shared" si="4"/>
        <v>365000000</v>
      </c>
      <c r="H150" s="3">
        <f>33/(0.00001*0.01)</f>
        <v>330000000</v>
      </c>
      <c r="I150" s="3">
        <f>4/(0.000001*0.01)</f>
        <v>400000000</v>
      </c>
      <c r="J150" s="3"/>
      <c r="K150" s="3">
        <f>SUM(J146:J149)</f>
        <v>10693480000</v>
      </c>
      <c r="L150">
        <f>LOG10(K150)</f>
        <v>10.029119061509096</v>
      </c>
    </row>
    <row r="151" spans="1:13" x14ac:dyDescent="0.3">
      <c r="A151">
        <v>5</v>
      </c>
      <c r="B151">
        <v>6</v>
      </c>
      <c r="C151" t="s">
        <v>22</v>
      </c>
      <c r="D151" t="s">
        <v>5</v>
      </c>
      <c r="E151">
        <v>0</v>
      </c>
      <c r="G151" s="12">
        <v>515000</v>
      </c>
      <c r="H151" s="3">
        <v>330000</v>
      </c>
      <c r="I151" s="3">
        <v>700000</v>
      </c>
      <c r="J151" s="3">
        <f>(G151+G152)/2*(E152-E151)</f>
        <v>1440000</v>
      </c>
    </row>
    <row r="152" spans="1:13" x14ac:dyDescent="0.3">
      <c r="A152">
        <v>5</v>
      </c>
      <c r="B152">
        <v>6</v>
      </c>
      <c r="C152" t="s">
        <v>22</v>
      </c>
      <c r="D152" t="s">
        <v>5</v>
      </c>
      <c r="E152">
        <v>4</v>
      </c>
      <c r="G152" s="12">
        <v>205000</v>
      </c>
      <c r="H152" s="3">
        <v>310000</v>
      </c>
      <c r="I152" s="3">
        <v>99999.999999999985</v>
      </c>
      <c r="J152" s="3">
        <f>(G152+G153)/2*(E153-E152)</f>
        <v>12309999.999999998</v>
      </c>
    </row>
    <row r="153" spans="1:13" x14ac:dyDescent="0.3">
      <c r="A153">
        <v>5</v>
      </c>
      <c r="B153">
        <v>6</v>
      </c>
      <c r="C153" t="s">
        <v>22</v>
      </c>
      <c r="D153" t="s">
        <v>5</v>
      </c>
      <c r="E153">
        <v>8</v>
      </c>
      <c r="G153" s="12">
        <v>5949999.9999999991</v>
      </c>
      <c r="H153" s="3">
        <v>3899999.9999999995</v>
      </c>
      <c r="I153" s="3">
        <v>7999999.9999999991</v>
      </c>
      <c r="J153" s="3">
        <f>(G153+G154)/2*(E154-E153)</f>
        <v>83900000</v>
      </c>
    </row>
    <row r="154" spans="1:13" x14ac:dyDescent="0.3">
      <c r="A154">
        <v>5</v>
      </c>
      <c r="B154">
        <v>6</v>
      </c>
      <c r="C154" t="s">
        <v>22</v>
      </c>
      <c r="D154" t="s">
        <v>5</v>
      </c>
      <c r="E154">
        <v>12</v>
      </c>
      <c r="G154" s="12">
        <v>36000000</v>
      </c>
      <c r="H154" s="3">
        <v>31999999.999999996</v>
      </c>
      <c r="I154" s="3">
        <v>40000000</v>
      </c>
      <c r="J154" s="3"/>
      <c r="K154" s="3">
        <f>SUM(J151:J153)</f>
        <v>97650000</v>
      </c>
      <c r="L154">
        <f>LOG10(K154)</f>
        <v>7.9896722476238731</v>
      </c>
      <c r="M154" s="9">
        <f>8/(3.3*LOG(G154/G152))</f>
        <v>1.0800578705899577</v>
      </c>
    </row>
    <row r="155" spans="1:13" x14ac:dyDescent="0.3">
      <c r="A155">
        <v>5</v>
      </c>
      <c r="B155">
        <v>7</v>
      </c>
      <c r="C155" t="s">
        <v>22</v>
      </c>
      <c r="D155" t="s">
        <v>5</v>
      </c>
      <c r="E155">
        <v>0</v>
      </c>
      <c r="G155" s="12">
        <v>1200000</v>
      </c>
      <c r="I155" s="3">
        <v>1200000</v>
      </c>
      <c r="J155" s="3">
        <f>(G155+G156)/2*(E156-E155)</f>
        <v>4000000</v>
      </c>
    </row>
    <row r="156" spans="1:13" x14ac:dyDescent="0.3">
      <c r="A156">
        <v>5</v>
      </c>
      <c r="B156">
        <v>7</v>
      </c>
      <c r="C156" t="s">
        <v>22</v>
      </c>
      <c r="D156" t="s">
        <v>5</v>
      </c>
      <c r="E156">
        <v>4</v>
      </c>
      <c r="G156" s="12">
        <v>799999.99999999988</v>
      </c>
      <c r="I156" s="3">
        <v>799999.99999999988</v>
      </c>
      <c r="J156" s="3">
        <f>(G156+G157)/2*(E157-E156)</f>
        <v>13599999.999999998</v>
      </c>
    </row>
    <row r="157" spans="1:13" x14ac:dyDescent="0.3">
      <c r="A157">
        <v>5</v>
      </c>
      <c r="B157">
        <v>7</v>
      </c>
      <c r="C157" t="s">
        <v>22</v>
      </c>
      <c r="D157" t="s">
        <v>5</v>
      </c>
      <c r="E157">
        <v>8</v>
      </c>
      <c r="G157" s="12">
        <v>5999999.9999999991</v>
      </c>
      <c r="I157" s="3">
        <v>5999999.9999999991</v>
      </c>
      <c r="J157" s="3">
        <f>(G157+G158)/2*(E158-E157)</f>
        <v>312000000</v>
      </c>
    </row>
    <row r="158" spans="1:13" x14ac:dyDescent="0.3">
      <c r="A158">
        <v>5</v>
      </c>
      <c r="B158">
        <v>7</v>
      </c>
      <c r="C158" t="s">
        <v>22</v>
      </c>
      <c r="D158" t="s">
        <v>5</v>
      </c>
      <c r="E158">
        <v>12</v>
      </c>
      <c r="G158" s="12">
        <v>150000000</v>
      </c>
      <c r="I158" s="3">
        <v>150000000</v>
      </c>
      <c r="J158" s="3"/>
      <c r="K158" s="3">
        <f>SUM(J155:J157)</f>
        <v>329600000</v>
      </c>
      <c r="L158">
        <f>LOG10(K158)</f>
        <v>8.5179872030250774</v>
      </c>
      <c r="M158" s="9">
        <f>8/(3.3*LOG(G158/G156))</f>
        <v>1.0665380851465032</v>
      </c>
    </row>
    <row r="159" spans="1:13" x14ac:dyDescent="0.3">
      <c r="A159">
        <v>5</v>
      </c>
      <c r="B159">
        <v>8</v>
      </c>
      <c r="C159" t="s">
        <v>22</v>
      </c>
      <c r="D159" t="s">
        <v>5</v>
      </c>
      <c r="E159">
        <v>0</v>
      </c>
      <c r="G159" s="12">
        <v>310000</v>
      </c>
      <c r="H159" s="3">
        <v>320000</v>
      </c>
      <c r="I159" s="3">
        <v>300000</v>
      </c>
      <c r="J159" s="3">
        <f>(G159+G160)/2*(E160-E159)</f>
        <v>1200000</v>
      </c>
    </row>
    <row r="160" spans="1:13" x14ac:dyDescent="0.3">
      <c r="A160">
        <v>5</v>
      </c>
      <c r="B160">
        <v>8</v>
      </c>
      <c r="C160" t="s">
        <v>22</v>
      </c>
      <c r="D160" t="s">
        <v>5</v>
      </c>
      <c r="E160">
        <v>4</v>
      </c>
      <c r="G160" s="12">
        <v>290000</v>
      </c>
      <c r="H160" s="3">
        <v>180000</v>
      </c>
      <c r="I160" s="3">
        <v>399999.99999999994</v>
      </c>
      <c r="J160" s="3">
        <f>(G160+G161)/2*(E161-E160)</f>
        <v>6479999.9999999991</v>
      </c>
    </row>
    <row r="161" spans="1:13" x14ac:dyDescent="0.3">
      <c r="A161">
        <v>5</v>
      </c>
      <c r="B161">
        <v>8</v>
      </c>
      <c r="C161" t="s">
        <v>22</v>
      </c>
      <c r="D161" t="s">
        <v>5</v>
      </c>
      <c r="E161">
        <v>8</v>
      </c>
      <c r="G161" s="12">
        <v>2949999.9999999995</v>
      </c>
      <c r="H161" s="3">
        <v>3899999.9999999995</v>
      </c>
      <c r="I161" s="3">
        <v>1999999.9999999998</v>
      </c>
      <c r="J161" s="3">
        <f>(G161+G162)/2*(E162-E161)</f>
        <v>194899999.99999997</v>
      </c>
    </row>
    <row r="162" spans="1:13" x14ac:dyDescent="0.3">
      <c r="A162">
        <v>5</v>
      </c>
      <c r="B162">
        <v>8</v>
      </c>
      <c r="C162" t="s">
        <v>22</v>
      </c>
      <c r="D162" t="s">
        <v>5</v>
      </c>
      <c r="E162">
        <v>12</v>
      </c>
      <c r="G162" s="12">
        <v>94499999.999999985</v>
      </c>
      <c r="H162" s="3">
        <v>58999999.999999993</v>
      </c>
      <c r="I162" s="3">
        <v>129999999.99999999</v>
      </c>
      <c r="J162" s="3"/>
      <c r="K162" s="3">
        <f>SUM(J159:J161)</f>
        <v>202579999.99999997</v>
      </c>
      <c r="L162">
        <f>LOG10(K162)</f>
        <v>8.3065965667972748</v>
      </c>
      <c r="M162" s="9">
        <f>8/(3.3*LOG(G162/G160))</f>
        <v>0.96466765150831013</v>
      </c>
    </row>
    <row r="163" spans="1:13" x14ac:dyDescent="0.3">
      <c r="A163">
        <v>6</v>
      </c>
      <c r="B163">
        <v>1</v>
      </c>
      <c r="C163" t="s">
        <v>16</v>
      </c>
      <c r="D163" t="s">
        <v>5</v>
      </c>
      <c r="E163">
        <v>0</v>
      </c>
      <c r="F163">
        <v>-2.5999999999999999E-2</v>
      </c>
      <c r="G163" s="12">
        <f t="shared" ref="G163:G182" si="5">AVERAGE(H163:I163)</f>
        <v>200000</v>
      </c>
      <c r="H163" s="3">
        <f>10/(0.01*0.01)</f>
        <v>100000</v>
      </c>
      <c r="I163" s="3">
        <f>3/(0.001*0.01)</f>
        <v>300000</v>
      </c>
      <c r="J163" s="3">
        <f>(G163+G164)/2*(E164-E163)</f>
        <v>1201600000</v>
      </c>
    </row>
    <row r="164" spans="1:13" x14ac:dyDescent="0.3">
      <c r="A164">
        <v>6</v>
      </c>
      <c r="B164">
        <v>1</v>
      </c>
      <c r="C164" t="s">
        <v>16</v>
      </c>
      <c r="D164" t="s">
        <v>5</v>
      </c>
      <c r="E164">
        <v>16</v>
      </c>
      <c r="F164">
        <v>0.245</v>
      </c>
      <c r="G164" s="12">
        <f t="shared" si="5"/>
        <v>150000000</v>
      </c>
      <c r="H164" s="3">
        <f>15/(0.00001*0.01)</f>
        <v>150000000</v>
      </c>
      <c r="J164" s="3">
        <f>(G164+G165)/2*(E165-E164)</f>
        <v>550000000</v>
      </c>
    </row>
    <row r="165" spans="1:13" x14ac:dyDescent="0.3">
      <c r="A165">
        <v>6</v>
      </c>
      <c r="B165">
        <v>1</v>
      </c>
      <c r="C165" t="s">
        <v>16</v>
      </c>
      <c r="D165" t="s">
        <v>5</v>
      </c>
      <c r="E165">
        <v>20</v>
      </c>
      <c r="F165">
        <v>0.37</v>
      </c>
      <c r="G165" s="12">
        <f t="shared" si="5"/>
        <v>125000000</v>
      </c>
      <c r="H165" s="3">
        <f>15/(0.00001*0.01)</f>
        <v>150000000</v>
      </c>
      <c r="I165" s="3">
        <f>1/(0.000001*0.01)</f>
        <v>100000000</v>
      </c>
      <c r="J165" s="3">
        <f>(G165+G166)/2*(E166-E165)</f>
        <v>580000000</v>
      </c>
    </row>
    <row r="166" spans="1:13" x14ac:dyDescent="0.3">
      <c r="A166">
        <v>6</v>
      </c>
      <c r="B166">
        <v>1</v>
      </c>
      <c r="C166" t="s">
        <v>16</v>
      </c>
      <c r="D166" t="s">
        <v>5</v>
      </c>
      <c r="E166">
        <v>24</v>
      </c>
      <c r="F166">
        <v>0.59799999999999998</v>
      </c>
      <c r="G166" s="12">
        <f t="shared" si="5"/>
        <v>165000000</v>
      </c>
      <c r="H166" s="3">
        <f>23/(0.00001*0.01)</f>
        <v>229999999.99999997</v>
      </c>
      <c r="I166" s="3">
        <f>1/(0.000001*0.01)</f>
        <v>100000000</v>
      </c>
      <c r="J166" s="3">
        <f>(G166+G167)/2*(E167-E166)</f>
        <v>1960000000</v>
      </c>
    </row>
    <row r="167" spans="1:13" x14ac:dyDescent="0.3">
      <c r="A167">
        <v>6</v>
      </c>
      <c r="B167">
        <v>1</v>
      </c>
      <c r="C167" t="s">
        <v>16</v>
      </c>
      <c r="D167" t="s">
        <v>5</v>
      </c>
      <c r="E167">
        <v>40</v>
      </c>
      <c r="F167">
        <v>1.6020000000000001</v>
      </c>
      <c r="G167" s="12">
        <f t="shared" si="5"/>
        <v>80000000</v>
      </c>
      <c r="H167" s="3">
        <f>6/(0.00001*0.01)</f>
        <v>59999999.999999993</v>
      </c>
      <c r="I167" s="3">
        <f>1/(0.000001*0.01)</f>
        <v>100000000</v>
      </c>
      <c r="J167" s="3"/>
      <c r="K167" s="3">
        <f>SUM(J163:J166)</f>
        <v>4291600000</v>
      </c>
      <c r="L167">
        <f>LOG10(K167)</f>
        <v>9.6326192366191172</v>
      </c>
    </row>
    <row r="168" spans="1:13" x14ac:dyDescent="0.3">
      <c r="A168">
        <v>6</v>
      </c>
      <c r="B168">
        <v>2</v>
      </c>
      <c r="C168" t="s">
        <v>16</v>
      </c>
      <c r="D168" t="s">
        <v>5</v>
      </c>
      <c r="E168">
        <v>0</v>
      </c>
      <c r="F168">
        <v>3.0000000000000001E-3</v>
      </c>
      <c r="G168" s="12">
        <f t="shared" si="5"/>
        <v>650000</v>
      </c>
      <c r="H168" s="3">
        <f>70/(0.01*0.01)</f>
        <v>700000</v>
      </c>
      <c r="I168" s="3">
        <f>6/(0.001*0.01)</f>
        <v>600000</v>
      </c>
      <c r="J168" s="3">
        <f>(G168+G169)/2*(E169-E168)</f>
        <v>885200000</v>
      </c>
    </row>
    <row r="169" spans="1:13" x14ac:dyDescent="0.3">
      <c r="A169">
        <v>6</v>
      </c>
      <c r="B169">
        <v>2</v>
      </c>
      <c r="C169" t="s">
        <v>16</v>
      </c>
      <c r="D169" t="s">
        <v>5</v>
      </c>
      <c r="E169">
        <v>16</v>
      </c>
      <c r="F169">
        <v>0.41</v>
      </c>
      <c r="G169" s="12">
        <f t="shared" si="5"/>
        <v>110000000</v>
      </c>
      <c r="H169" s="3">
        <f>12/(0.00001*0.01)</f>
        <v>119999999.99999999</v>
      </c>
      <c r="I169" s="3">
        <f>1/(0.000001*0.01)</f>
        <v>100000000</v>
      </c>
      <c r="J169" s="3">
        <f>(G169+G170)/2*(E170-E169)</f>
        <v>760000000</v>
      </c>
    </row>
    <row r="170" spans="1:13" x14ac:dyDescent="0.3">
      <c r="A170">
        <v>6</v>
      </c>
      <c r="B170">
        <v>2</v>
      </c>
      <c r="C170" t="s">
        <v>16</v>
      </c>
      <c r="D170" t="s">
        <v>5</v>
      </c>
      <c r="E170">
        <v>20</v>
      </c>
      <c r="F170">
        <v>0.57799999999999996</v>
      </c>
      <c r="G170" s="12">
        <f t="shared" si="5"/>
        <v>270000000</v>
      </c>
      <c r="H170" s="3">
        <f>14/(0.00001*0.01)</f>
        <v>140000000</v>
      </c>
      <c r="I170" s="3">
        <f>4/(0.000001*0.01)</f>
        <v>400000000</v>
      </c>
      <c r="J170" s="3">
        <f>(G170+G171)/2*(E171-E170)</f>
        <v>890000000</v>
      </c>
    </row>
    <row r="171" spans="1:13" x14ac:dyDescent="0.3">
      <c r="A171">
        <v>6</v>
      </c>
      <c r="B171">
        <v>2</v>
      </c>
      <c r="C171" t="s">
        <v>16</v>
      </c>
      <c r="D171" t="s">
        <v>5</v>
      </c>
      <c r="E171">
        <v>24</v>
      </c>
      <c r="F171">
        <v>0.85199999999999998</v>
      </c>
      <c r="G171" s="12">
        <f t="shared" si="5"/>
        <v>175000000</v>
      </c>
      <c r="H171" s="3">
        <f>15/(0.00001*0.01)</f>
        <v>150000000</v>
      </c>
      <c r="I171" s="3">
        <f>2/(0.000001*0.01)</f>
        <v>200000000</v>
      </c>
      <c r="J171" s="3">
        <f>(G171+G172)/2*(E172-E171)</f>
        <v>1480000000</v>
      </c>
    </row>
    <row r="172" spans="1:13" x14ac:dyDescent="0.3">
      <c r="A172">
        <v>6</v>
      </c>
      <c r="B172">
        <v>2</v>
      </c>
      <c r="C172" t="s">
        <v>16</v>
      </c>
      <c r="D172" t="s">
        <v>5</v>
      </c>
      <c r="E172">
        <v>40</v>
      </c>
      <c r="F172">
        <v>2.1629999999999998</v>
      </c>
      <c r="G172" s="12">
        <f t="shared" si="5"/>
        <v>10000000</v>
      </c>
      <c r="H172" s="3">
        <f>1/(0.00001*0.01)</f>
        <v>10000000</v>
      </c>
      <c r="J172" s="3"/>
      <c r="K172" s="3">
        <f>SUM(J168:J171)</f>
        <v>4015200000</v>
      </c>
      <c r="L172">
        <f>LOG10(K172)</f>
        <v>9.6037071826740004</v>
      </c>
    </row>
    <row r="173" spans="1:13" x14ac:dyDescent="0.3">
      <c r="A173">
        <v>6</v>
      </c>
      <c r="B173">
        <v>3</v>
      </c>
      <c r="C173" t="s">
        <v>16</v>
      </c>
      <c r="D173" t="s">
        <v>5</v>
      </c>
      <c r="E173">
        <v>0</v>
      </c>
      <c r="F173">
        <v>5.0000000000000001E-3</v>
      </c>
      <c r="G173" s="12">
        <f t="shared" si="5"/>
        <v>110000</v>
      </c>
      <c r="H173" s="3">
        <f>11/(0.01*0.01)</f>
        <v>110000</v>
      </c>
      <c r="J173" s="3">
        <f>(G173+G174)/2*(E174-E173)</f>
        <v>320880000</v>
      </c>
    </row>
    <row r="174" spans="1:13" x14ac:dyDescent="0.3">
      <c r="A174">
        <v>6</v>
      </c>
      <c r="B174">
        <v>3</v>
      </c>
      <c r="C174" t="s">
        <v>16</v>
      </c>
      <c r="D174" t="s">
        <v>5</v>
      </c>
      <c r="E174">
        <v>16</v>
      </c>
      <c r="F174">
        <v>0.10100000000000001</v>
      </c>
      <c r="G174" s="12">
        <f t="shared" si="5"/>
        <v>40000000</v>
      </c>
      <c r="H174" s="3">
        <f>4/(0.00001*0.01)</f>
        <v>40000000</v>
      </c>
      <c r="J174" s="3">
        <f>(G174+G175)/2*(E175-E174)</f>
        <v>250000000</v>
      </c>
    </row>
    <row r="175" spans="1:13" x14ac:dyDescent="0.3">
      <c r="A175">
        <v>6</v>
      </c>
      <c r="B175">
        <v>3</v>
      </c>
      <c r="C175" t="s">
        <v>16</v>
      </c>
      <c r="D175" t="s">
        <v>5</v>
      </c>
      <c r="E175">
        <v>20</v>
      </c>
      <c r="F175">
        <v>0.155</v>
      </c>
      <c r="G175" s="12">
        <f t="shared" si="5"/>
        <v>85000000</v>
      </c>
      <c r="H175" s="3">
        <f>7/(0.00001*0.01)</f>
        <v>70000000</v>
      </c>
      <c r="I175" s="3">
        <f>1/(0.000001*0.01)</f>
        <v>100000000</v>
      </c>
      <c r="J175" s="3">
        <f>(G175+G176)/2*(E176-E175)</f>
        <v>310000000</v>
      </c>
    </row>
    <row r="176" spans="1:13" x14ac:dyDescent="0.3">
      <c r="A176">
        <v>6</v>
      </c>
      <c r="B176">
        <v>3</v>
      </c>
      <c r="C176" t="s">
        <v>16</v>
      </c>
      <c r="D176" t="s">
        <v>5</v>
      </c>
      <c r="E176">
        <v>24</v>
      </c>
      <c r="F176">
        <v>0.20599999999999999</v>
      </c>
      <c r="G176" s="12">
        <f t="shared" si="5"/>
        <v>70000000</v>
      </c>
      <c r="H176" s="3">
        <f>7/(0.00001*0.01)</f>
        <v>70000000</v>
      </c>
      <c r="J176" s="3">
        <f>(G176+G177)/2*(E177-E176)</f>
        <v>1800000000</v>
      </c>
    </row>
    <row r="177" spans="1:13" x14ac:dyDescent="0.3">
      <c r="A177">
        <v>6</v>
      </c>
      <c r="B177">
        <v>3</v>
      </c>
      <c r="C177" t="s">
        <v>16</v>
      </c>
      <c r="D177" t="s">
        <v>5</v>
      </c>
      <c r="E177">
        <v>40</v>
      </c>
      <c r="F177">
        <v>0.41199999999999998</v>
      </c>
      <c r="G177" s="12">
        <f t="shared" si="5"/>
        <v>155000000</v>
      </c>
      <c r="H177" s="3">
        <f>21/(0.00001*0.01)</f>
        <v>209999999.99999997</v>
      </c>
      <c r="I177" s="3">
        <f>1/(0.000001*0.01)</f>
        <v>100000000</v>
      </c>
      <c r="J177" s="3"/>
      <c r="K177" s="3">
        <f>SUM(J173:J176)</f>
        <v>2680880000</v>
      </c>
      <c r="L177">
        <f>LOG10(K177)</f>
        <v>9.4282773747795261</v>
      </c>
    </row>
    <row r="178" spans="1:13" x14ac:dyDescent="0.3">
      <c r="A178">
        <v>6</v>
      </c>
      <c r="B178">
        <v>4</v>
      </c>
      <c r="C178" t="s">
        <v>16</v>
      </c>
      <c r="D178" t="s">
        <v>5</v>
      </c>
      <c r="E178">
        <v>0</v>
      </c>
      <c r="F178">
        <v>4.0000000000000001E-3</v>
      </c>
      <c r="G178" s="12">
        <f t="shared" si="5"/>
        <v>109999.99999999999</v>
      </c>
      <c r="H178" s="3">
        <f>2/(0.01*0.01)</f>
        <v>20000</v>
      </c>
      <c r="I178" s="3">
        <f>2/(0.001*0.01)</f>
        <v>199999.99999999997</v>
      </c>
      <c r="J178" s="3">
        <f>(G178+G179)/2*(E179-E178)</f>
        <v>1040879999.9999999</v>
      </c>
    </row>
    <row r="179" spans="1:13" x14ac:dyDescent="0.3">
      <c r="A179">
        <v>6</v>
      </c>
      <c r="B179">
        <v>4</v>
      </c>
      <c r="C179" t="s">
        <v>16</v>
      </c>
      <c r="D179" t="s">
        <v>5</v>
      </c>
      <c r="E179">
        <v>16</v>
      </c>
      <c r="F179">
        <v>0.22900000000000001</v>
      </c>
      <c r="G179" s="12">
        <f t="shared" si="5"/>
        <v>129999999.99999999</v>
      </c>
      <c r="H179" s="3">
        <f>13/(0.00001*0.01)</f>
        <v>129999999.99999999</v>
      </c>
      <c r="J179" s="3">
        <f>(G179+G180)/2*(E180-E179)</f>
        <v>860000000</v>
      </c>
    </row>
    <row r="180" spans="1:13" x14ac:dyDescent="0.3">
      <c r="A180">
        <v>6</v>
      </c>
      <c r="B180">
        <v>4</v>
      </c>
      <c r="C180" t="s">
        <v>16</v>
      </c>
      <c r="D180" t="s">
        <v>5</v>
      </c>
      <c r="E180">
        <v>20</v>
      </c>
      <c r="F180">
        <v>0.38400000000000001</v>
      </c>
      <c r="G180" s="12">
        <f t="shared" si="5"/>
        <v>300000000</v>
      </c>
      <c r="H180" s="3">
        <f>20/(0.00001*0.01)</f>
        <v>199999999.99999997</v>
      </c>
      <c r="I180" s="3">
        <f>4/(0.000001*0.01)</f>
        <v>400000000</v>
      </c>
      <c r="J180" s="3">
        <f>(G180+G181)/2*(E181-E180)</f>
        <v>1020000000</v>
      </c>
    </row>
    <row r="181" spans="1:13" x14ac:dyDescent="0.3">
      <c r="A181">
        <v>6</v>
      </c>
      <c r="B181">
        <v>4</v>
      </c>
      <c r="C181" t="s">
        <v>16</v>
      </c>
      <c r="D181" t="s">
        <v>5</v>
      </c>
      <c r="E181">
        <v>24</v>
      </c>
      <c r="F181">
        <v>0.57399999999999995</v>
      </c>
      <c r="G181" s="12">
        <f t="shared" si="5"/>
        <v>210000000</v>
      </c>
      <c r="H181" s="3">
        <f>32/(0.00001*0.01)</f>
        <v>320000000</v>
      </c>
      <c r="I181" s="3">
        <f>1/(0.000001*0.01)</f>
        <v>100000000</v>
      </c>
      <c r="J181" s="3">
        <f>(G181+G182)/2*(E182-E181)</f>
        <v>3960000000</v>
      </c>
    </row>
    <row r="182" spans="1:13" x14ac:dyDescent="0.3">
      <c r="A182">
        <v>6</v>
      </c>
      <c r="B182">
        <v>4</v>
      </c>
      <c r="C182" t="s">
        <v>16</v>
      </c>
      <c r="D182" t="s">
        <v>5</v>
      </c>
      <c r="E182">
        <v>40</v>
      </c>
      <c r="F182">
        <v>1.9330000000000001</v>
      </c>
      <c r="G182" s="12">
        <f t="shared" si="5"/>
        <v>285000000</v>
      </c>
      <c r="H182" s="3">
        <f>27/(0.00001*0.01)</f>
        <v>270000000</v>
      </c>
      <c r="I182" s="3">
        <f>3/(0.000001*0.01)</f>
        <v>300000000</v>
      </c>
      <c r="J182" s="3"/>
      <c r="K182" s="3">
        <f>SUM(J178:J181)</f>
        <v>6880880000</v>
      </c>
      <c r="L182">
        <f>LOG10(K182)</f>
        <v>9.8376439839774399</v>
      </c>
    </row>
    <row r="183" spans="1:13" x14ac:dyDescent="0.3">
      <c r="A183">
        <v>6</v>
      </c>
      <c r="B183">
        <v>6</v>
      </c>
      <c r="C183" t="s">
        <v>16</v>
      </c>
      <c r="D183" t="s">
        <v>5</v>
      </c>
      <c r="E183">
        <v>0</v>
      </c>
      <c r="G183" s="12">
        <v>175000</v>
      </c>
      <c r="H183" s="3">
        <v>50000</v>
      </c>
      <c r="I183" s="3">
        <v>300000</v>
      </c>
      <c r="J183" s="3">
        <f>(G183+G184)/2*(E184-E183)</f>
        <v>500000</v>
      </c>
    </row>
    <row r="184" spans="1:13" x14ac:dyDescent="0.3">
      <c r="A184">
        <v>6</v>
      </c>
      <c r="B184">
        <v>6</v>
      </c>
      <c r="C184" t="s">
        <v>16</v>
      </c>
      <c r="D184" t="s">
        <v>5</v>
      </c>
      <c r="E184">
        <v>4</v>
      </c>
      <c r="G184" s="12">
        <v>75000</v>
      </c>
      <c r="H184" s="3">
        <v>50000</v>
      </c>
      <c r="I184" s="3">
        <v>99999.999999999985</v>
      </c>
      <c r="J184" s="3">
        <f>(G184+G185)/2*(E185-E184)</f>
        <v>2749999.9999999995</v>
      </c>
    </row>
    <row r="185" spans="1:13" x14ac:dyDescent="0.3">
      <c r="A185">
        <v>6</v>
      </c>
      <c r="B185">
        <v>6</v>
      </c>
      <c r="C185" t="s">
        <v>16</v>
      </c>
      <c r="D185" t="s">
        <v>5</v>
      </c>
      <c r="E185">
        <v>8</v>
      </c>
      <c r="G185" s="12">
        <v>1299999.9999999998</v>
      </c>
      <c r="H185" s="3">
        <v>1599999.9999999998</v>
      </c>
      <c r="I185" s="3">
        <v>999999.99999999988</v>
      </c>
      <c r="J185" s="3">
        <f>(G185+G186)/2*(E186-E185)</f>
        <v>19600000</v>
      </c>
    </row>
    <row r="186" spans="1:13" x14ac:dyDescent="0.3">
      <c r="A186">
        <v>6</v>
      </c>
      <c r="B186">
        <v>6</v>
      </c>
      <c r="C186" t="s">
        <v>16</v>
      </c>
      <c r="D186" t="s">
        <v>5</v>
      </c>
      <c r="E186">
        <v>12</v>
      </c>
      <c r="G186" s="12">
        <v>8500000</v>
      </c>
      <c r="H186" s="3">
        <v>6999999.9999999991</v>
      </c>
      <c r="I186" s="3">
        <v>10000000</v>
      </c>
      <c r="J186" s="3"/>
      <c r="K186" s="3">
        <f>SUM(J183:J185)</f>
        <v>22850000</v>
      </c>
      <c r="L186">
        <f>LOG10(K186)</f>
        <v>7.3588862044058692</v>
      </c>
      <c r="M186" s="9">
        <f>8/(3.3*LOG(G186/G184))</f>
        <v>1.1800488633034092</v>
      </c>
    </row>
    <row r="187" spans="1:13" x14ac:dyDescent="0.3">
      <c r="A187">
        <v>6</v>
      </c>
      <c r="B187">
        <v>7</v>
      </c>
      <c r="C187" t="s">
        <v>16</v>
      </c>
      <c r="D187" t="s">
        <v>5</v>
      </c>
      <c r="E187">
        <v>0</v>
      </c>
      <c r="G187" s="12">
        <v>114999.99999999999</v>
      </c>
      <c r="H187" s="3">
        <v>30000</v>
      </c>
      <c r="I187" s="3">
        <v>199999.99999999997</v>
      </c>
      <c r="J187" s="3">
        <f>(G187+G188)/2*(E188-E187)</f>
        <v>370000</v>
      </c>
    </row>
    <row r="188" spans="1:13" x14ac:dyDescent="0.3">
      <c r="A188">
        <v>6</v>
      </c>
      <c r="B188">
        <v>7</v>
      </c>
      <c r="C188" t="s">
        <v>16</v>
      </c>
      <c r="D188" t="s">
        <v>5</v>
      </c>
      <c r="E188">
        <v>4</v>
      </c>
      <c r="G188" s="12">
        <v>70000</v>
      </c>
      <c r="H188" s="3">
        <v>70000</v>
      </c>
      <c r="J188" s="3">
        <f>(G188+G189)/2*(E189-E188)</f>
        <v>610000</v>
      </c>
    </row>
    <row r="189" spans="1:13" x14ac:dyDescent="0.3">
      <c r="A189">
        <v>6</v>
      </c>
      <c r="B189">
        <v>7</v>
      </c>
      <c r="C189" t="s">
        <v>16</v>
      </c>
      <c r="D189" t="s">
        <v>5</v>
      </c>
      <c r="E189">
        <v>8</v>
      </c>
      <c r="G189" s="12">
        <v>235000</v>
      </c>
      <c r="H189" s="3">
        <v>170000</v>
      </c>
      <c r="I189" s="3">
        <v>300000</v>
      </c>
      <c r="J189" s="3">
        <f>(G189+G190)/2*(E190-E189)</f>
        <v>29470000</v>
      </c>
    </row>
    <row r="190" spans="1:13" x14ac:dyDescent="0.3">
      <c r="A190">
        <v>6</v>
      </c>
      <c r="B190">
        <v>7</v>
      </c>
      <c r="C190" t="s">
        <v>16</v>
      </c>
      <c r="D190" t="s">
        <v>5</v>
      </c>
      <c r="E190">
        <v>12</v>
      </c>
      <c r="G190" s="12">
        <v>14500000</v>
      </c>
      <c r="H190" s="3">
        <v>8999999.9999999981</v>
      </c>
      <c r="I190" s="3">
        <v>20000000</v>
      </c>
      <c r="J190" s="3"/>
      <c r="K190" s="3">
        <f>SUM(J187:J189)</f>
        <v>30450000</v>
      </c>
      <c r="L190">
        <f>LOG10(K190)</f>
        <v>7.4835872969688939</v>
      </c>
      <c r="M190" s="9">
        <f>8/(3.3*LOG(G190/G188))</f>
        <v>1.0466148004260212</v>
      </c>
    </row>
    <row r="191" spans="1:13" x14ac:dyDescent="0.3">
      <c r="A191">
        <v>6</v>
      </c>
      <c r="B191">
        <v>8</v>
      </c>
      <c r="C191" t="s">
        <v>16</v>
      </c>
      <c r="D191" t="s">
        <v>5</v>
      </c>
      <c r="E191">
        <v>0</v>
      </c>
      <c r="G191" s="12">
        <v>130000</v>
      </c>
      <c r="H191" s="3">
        <v>130000</v>
      </c>
      <c r="J191" s="3">
        <f>(G191+G192)/2*(E192-E191)</f>
        <v>450000</v>
      </c>
    </row>
    <row r="192" spans="1:13" x14ac:dyDescent="0.3">
      <c r="A192">
        <v>6</v>
      </c>
      <c r="B192">
        <v>8</v>
      </c>
      <c r="C192" t="s">
        <v>16</v>
      </c>
      <c r="D192" t="s">
        <v>5</v>
      </c>
      <c r="E192">
        <v>4</v>
      </c>
      <c r="G192" s="12">
        <v>95000</v>
      </c>
      <c r="H192" s="3">
        <v>90000</v>
      </c>
      <c r="I192" s="3">
        <v>99999.999999999985</v>
      </c>
      <c r="J192" s="3">
        <f>(G192+G193)/2*(E193-E192)</f>
        <v>410000</v>
      </c>
    </row>
    <row r="193" spans="1:13" x14ac:dyDescent="0.3">
      <c r="A193">
        <v>6</v>
      </c>
      <c r="B193">
        <v>8</v>
      </c>
      <c r="C193" t="s">
        <v>16</v>
      </c>
      <c r="D193" t="s">
        <v>5</v>
      </c>
      <c r="E193">
        <v>8</v>
      </c>
      <c r="G193" s="12">
        <v>110000</v>
      </c>
      <c r="H193" s="3">
        <v>120000</v>
      </c>
      <c r="I193" s="3">
        <v>99999.999999999985</v>
      </c>
      <c r="J193" s="3">
        <f>(G193+G194)/2*(E194-E193)</f>
        <v>54219999.999999993</v>
      </c>
    </row>
    <row r="194" spans="1:13" x14ac:dyDescent="0.3">
      <c r="A194">
        <v>6</v>
      </c>
      <c r="B194">
        <v>8</v>
      </c>
      <c r="C194" t="s">
        <v>16</v>
      </c>
      <c r="D194" t="s">
        <v>5</v>
      </c>
      <c r="E194">
        <v>12</v>
      </c>
      <c r="G194" s="12">
        <v>26999999.999999996</v>
      </c>
      <c r="H194" s="3">
        <v>23999999.999999996</v>
      </c>
      <c r="I194" s="3">
        <v>29999999.999999996</v>
      </c>
      <c r="J194" s="3"/>
      <c r="K194" s="3">
        <f>SUM(J191:J193)</f>
        <v>55079999.999999993</v>
      </c>
      <c r="L194">
        <f>LOG10(K194)</f>
        <v>7.7409939315848861</v>
      </c>
      <c r="M194" s="9">
        <f>8/(3.3*LOG(G194/G192))</f>
        <v>0.98801872616836683</v>
      </c>
    </row>
    <row r="195" spans="1:13" x14ac:dyDescent="0.3">
      <c r="A195">
        <v>6</v>
      </c>
      <c r="B195">
        <v>9</v>
      </c>
      <c r="C195" t="s">
        <v>16</v>
      </c>
      <c r="D195" t="s">
        <v>5</v>
      </c>
      <c r="E195">
        <v>0</v>
      </c>
      <c r="G195" s="12">
        <v>80000</v>
      </c>
      <c r="H195" s="3">
        <v>80000</v>
      </c>
      <c r="J195" s="3">
        <f>(G195+G196)/2*(E196-E195)</f>
        <v>370000</v>
      </c>
    </row>
    <row r="196" spans="1:13" x14ac:dyDescent="0.3">
      <c r="A196">
        <v>6</v>
      </c>
      <c r="B196">
        <v>9</v>
      </c>
      <c r="C196" t="s">
        <v>16</v>
      </c>
      <c r="D196" t="s">
        <v>5</v>
      </c>
      <c r="E196">
        <v>4</v>
      </c>
      <c r="G196" s="12">
        <v>105000</v>
      </c>
      <c r="H196" s="3">
        <v>110000</v>
      </c>
      <c r="I196" s="3">
        <v>99999.999999999985</v>
      </c>
      <c r="J196" s="3">
        <f>(G196+G197)/2*(E197-E196)</f>
        <v>3410000</v>
      </c>
    </row>
    <row r="197" spans="1:13" x14ac:dyDescent="0.3">
      <c r="A197">
        <v>6</v>
      </c>
      <c r="B197">
        <v>9</v>
      </c>
      <c r="C197" t="s">
        <v>16</v>
      </c>
      <c r="D197" t="s">
        <v>5</v>
      </c>
      <c r="E197">
        <v>8</v>
      </c>
      <c r="G197" s="12">
        <v>1600000</v>
      </c>
      <c r="H197" s="3">
        <v>1200000</v>
      </c>
      <c r="I197" s="3">
        <v>1999999.9999999998</v>
      </c>
      <c r="J197" s="3">
        <f>(G197+G198)/2*(E198-E197)</f>
        <v>74199999.999999985</v>
      </c>
    </row>
    <row r="198" spans="1:13" x14ac:dyDescent="0.3">
      <c r="A198">
        <v>6</v>
      </c>
      <c r="B198">
        <v>9</v>
      </c>
      <c r="C198" t="s">
        <v>16</v>
      </c>
      <c r="D198" t="s">
        <v>5</v>
      </c>
      <c r="E198">
        <v>12</v>
      </c>
      <c r="G198" s="12">
        <v>35499999.999999993</v>
      </c>
      <c r="H198" s="3">
        <v>20999999.999999996</v>
      </c>
      <c r="I198" s="3">
        <v>49999999.999999993</v>
      </c>
      <c r="J198" s="3"/>
      <c r="K198" s="3">
        <f>SUM(J195:J197)</f>
        <v>77979999.999999985</v>
      </c>
      <c r="L198">
        <f>LOG10(K198)</f>
        <v>7.8919832308519666</v>
      </c>
      <c r="M198" s="9">
        <f>8/(3.3*LOG(G198/G196))</f>
        <v>0.95856266846587546</v>
      </c>
    </row>
    <row r="199" spans="1:13" x14ac:dyDescent="0.3">
      <c r="A199">
        <v>6</v>
      </c>
      <c r="B199">
        <v>11</v>
      </c>
      <c r="C199" t="s">
        <v>16</v>
      </c>
      <c r="D199" t="s">
        <v>5</v>
      </c>
      <c r="E199">
        <v>0</v>
      </c>
      <c r="G199" s="12">
        <v>535000</v>
      </c>
      <c r="J199" s="3">
        <f>(G199+G200)/2*(E200-E199)</f>
        <v>1880000</v>
      </c>
    </row>
    <row r="200" spans="1:13" x14ac:dyDescent="0.3">
      <c r="A200">
        <v>6</v>
      </c>
      <c r="B200">
        <v>11</v>
      </c>
      <c r="C200" t="s">
        <v>16</v>
      </c>
      <c r="D200" t="s">
        <v>5</v>
      </c>
      <c r="E200">
        <v>4</v>
      </c>
      <c r="G200" s="12">
        <v>405000</v>
      </c>
      <c r="J200" s="3">
        <f>(G200+G201)/2*(E201-E200)</f>
        <v>9910000</v>
      </c>
    </row>
    <row r="201" spans="1:13" x14ac:dyDescent="0.3">
      <c r="A201">
        <v>6</v>
      </c>
      <c r="B201">
        <v>11</v>
      </c>
      <c r="C201" t="s">
        <v>16</v>
      </c>
      <c r="D201" t="s">
        <v>5</v>
      </c>
      <c r="E201">
        <v>8</v>
      </c>
      <c r="G201" s="12">
        <v>4550000</v>
      </c>
      <c r="J201" s="3">
        <f>(G201+G202)/2*(E202-E201)</f>
        <v>158099999.99999997</v>
      </c>
    </row>
    <row r="202" spans="1:13" x14ac:dyDescent="0.3">
      <c r="A202">
        <v>6</v>
      </c>
      <c r="B202">
        <v>11</v>
      </c>
      <c r="C202" t="s">
        <v>16</v>
      </c>
      <c r="D202" t="s">
        <v>5</v>
      </c>
      <c r="E202">
        <v>12</v>
      </c>
      <c r="G202" s="12">
        <v>74499999.999999985</v>
      </c>
      <c r="J202" s="3"/>
      <c r="K202" s="3">
        <f>SUM(J199:J201)</f>
        <v>169889999.99999997</v>
      </c>
      <c r="L202">
        <f>LOG10(K202)</f>
        <v>8.2301678163461922</v>
      </c>
      <c r="M202" s="9">
        <f>8/(3.3*LOG(G202/G200))</f>
        <v>1.0704468965792531</v>
      </c>
    </row>
    <row r="203" spans="1:13" x14ac:dyDescent="0.3">
      <c r="A203">
        <v>6</v>
      </c>
      <c r="B203">
        <v>12</v>
      </c>
      <c r="C203" t="s">
        <v>16</v>
      </c>
      <c r="D203" t="s">
        <v>5</v>
      </c>
      <c r="E203">
        <v>0</v>
      </c>
      <c r="G203" s="12">
        <v>530000</v>
      </c>
      <c r="J203" s="3" t="s">
        <v>13</v>
      </c>
    </row>
    <row r="204" spans="1:13" x14ac:dyDescent="0.3">
      <c r="A204">
        <v>6</v>
      </c>
      <c r="B204">
        <v>12</v>
      </c>
      <c r="C204" t="s">
        <v>16</v>
      </c>
      <c r="D204" t="s">
        <v>5</v>
      </c>
      <c r="E204">
        <v>4</v>
      </c>
      <c r="G204" s="12" t="s">
        <v>13</v>
      </c>
      <c r="J204" s="3" t="s">
        <v>13</v>
      </c>
    </row>
    <row r="205" spans="1:13" x14ac:dyDescent="0.3">
      <c r="A205">
        <v>6</v>
      </c>
      <c r="B205">
        <v>12</v>
      </c>
      <c r="C205" t="s">
        <v>16</v>
      </c>
      <c r="D205" t="s">
        <v>5</v>
      </c>
      <c r="E205">
        <v>8</v>
      </c>
      <c r="G205" s="12">
        <v>6349999.9999999991</v>
      </c>
      <c r="J205" s="3">
        <f>(G205+G206)/2*(E206-E205)</f>
        <v>142699999.99999997</v>
      </c>
    </row>
    <row r="206" spans="1:13" x14ac:dyDescent="0.3">
      <c r="A206">
        <v>6</v>
      </c>
      <c r="B206">
        <v>12</v>
      </c>
      <c r="C206" t="s">
        <v>16</v>
      </c>
      <c r="D206" t="s">
        <v>5</v>
      </c>
      <c r="E206">
        <v>12</v>
      </c>
      <c r="G206" s="12">
        <v>64999999.999999985</v>
      </c>
      <c r="J206" s="3"/>
      <c r="K206" s="3" t="s">
        <v>13</v>
      </c>
      <c r="L206" t="s">
        <v>13</v>
      </c>
      <c r="M206" s="9" t="s">
        <v>13</v>
      </c>
    </row>
    <row r="207" spans="1:13" x14ac:dyDescent="0.3">
      <c r="A207">
        <v>7</v>
      </c>
      <c r="B207">
        <v>1</v>
      </c>
      <c r="C207" t="s">
        <v>14</v>
      </c>
      <c r="D207" t="s">
        <v>5</v>
      </c>
      <c r="E207">
        <v>0</v>
      </c>
      <c r="F207">
        <v>-1.7000000000000001E-2</v>
      </c>
      <c r="G207" s="12">
        <f t="shared" ref="G207:G221" si="6">AVERAGE(H207:I207)</f>
        <v>700000</v>
      </c>
      <c r="H207" s="3">
        <f>7/(0.001*0.01)</f>
        <v>700000</v>
      </c>
      <c r="J207" s="3">
        <f>(G207+G208)/2*(E208-E207)</f>
        <v>925600000</v>
      </c>
    </row>
    <row r="208" spans="1:13" x14ac:dyDescent="0.3">
      <c r="A208">
        <v>7</v>
      </c>
      <c r="B208">
        <v>1</v>
      </c>
      <c r="C208" t="s">
        <v>14</v>
      </c>
      <c r="D208" t="s">
        <v>5</v>
      </c>
      <c r="E208">
        <v>16</v>
      </c>
      <c r="F208">
        <v>0.28499999999999998</v>
      </c>
      <c r="G208" s="12">
        <f t="shared" si="6"/>
        <v>115000000</v>
      </c>
      <c r="H208" s="3">
        <f>13/(0.00001*0.01)</f>
        <v>129999999.99999999</v>
      </c>
      <c r="I208" s="3">
        <f>1/(0.000001*0.01)</f>
        <v>100000000</v>
      </c>
      <c r="J208" s="3">
        <f>(G208+G209)/2*(E209-E208)</f>
        <v>640000000</v>
      </c>
    </row>
    <row r="209" spans="1:12" x14ac:dyDescent="0.3">
      <c r="A209">
        <v>7</v>
      </c>
      <c r="B209">
        <v>1</v>
      </c>
      <c r="C209" t="s">
        <v>14</v>
      </c>
      <c r="D209" t="s">
        <v>5</v>
      </c>
      <c r="E209">
        <v>20</v>
      </c>
      <c r="F209">
        <v>0.42399999999999999</v>
      </c>
      <c r="G209" s="12">
        <f t="shared" si="6"/>
        <v>205000000</v>
      </c>
      <c r="H209" s="3">
        <f>21/(0.00001*0.01)</f>
        <v>209999999.99999997</v>
      </c>
      <c r="I209" s="3">
        <f>2/(0.000001*0.01)</f>
        <v>200000000</v>
      </c>
      <c r="J209" s="3">
        <f>(G209+G210)/2*(E210-E209)</f>
        <v>990000000</v>
      </c>
    </row>
    <row r="210" spans="1:12" x14ac:dyDescent="0.3">
      <c r="A210">
        <v>7</v>
      </c>
      <c r="B210">
        <v>1</v>
      </c>
      <c r="C210" t="s">
        <v>14</v>
      </c>
      <c r="D210" t="s">
        <v>5</v>
      </c>
      <c r="E210">
        <v>24</v>
      </c>
      <c r="F210">
        <v>0.58599999999999997</v>
      </c>
      <c r="G210" s="12">
        <f t="shared" si="6"/>
        <v>290000000</v>
      </c>
      <c r="H210" s="3">
        <f>38/(0.00001*0.01)</f>
        <v>379999999.99999994</v>
      </c>
      <c r="I210" s="3">
        <f>2/(0.000001*0.01)</f>
        <v>200000000</v>
      </c>
      <c r="J210" s="3">
        <f>(G210+G211)/2*(E211-E210)</f>
        <v>6320000000</v>
      </c>
    </row>
    <row r="211" spans="1:12" x14ac:dyDescent="0.3">
      <c r="A211">
        <v>7</v>
      </c>
      <c r="B211">
        <v>1</v>
      </c>
      <c r="C211" t="s">
        <v>14</v>
      </c>
      <c r="D211" t="s">
        <v>5</v>
      </c>
      <c r="E211">
        <v>40</v>
      </c>
      <c r="F211">
        <v>0.93700000000000006</v>
      </c>
      <c r="G211" s="12">
        <f t="shared" si="6"/>
        <v>500000000</v>
      </c>
      <c r="H211" s="3">
        <f>5/(0.000001*0.01)</f>
        <v>500000000</v>
      </c>
      <c r="J211" s="3"/>
      <c r="K211">
        <f>SUM(J207:J210)</f>
        <v>8875600000</v>
      </c>
      <c r="L211">
        <f>LOG10(K211)</f>
        <v>9.9481977214884072</v>
      </c>
    </row>
    <row r="212" spans="1:12" x14ac:dyDescent="0.3">
      <c r="A212">
        <v>7</v>
      </c>
      <c r="B212">
        <v>2</v>
      </c>
      <c r="C212" t="s">
        <v>14</v>
      </c>
      <c r="D212" t="s">
        <v>5</v>
      </c>
      <c r="E212">
        <v>0</v>
      </c>
      <c r="F212">
        <v>8.0000000000000002E-3</v>
      </c>
      <c r="G212" s="12">
        <f t="shared" si="6"/>
        <v>180000</v>
      </c>
      <c r="H212" s="3">
        <f>16/(0.01*0.01)</f>
        <v>160000</v>
      </c>
      <c r="I212" s="3">
        <f>2/(0.001*0.01)</f>
        <v>199999.99999999997</v>
      </c>
      <c r="J212" s="3">
        <f>(G212+G213)/2*(E213-E212)</f>
        <v>601440000</v>
      </c>
    </row>
    <row r="213" spans="1:12" x14ac:dyDescent="0.3">
      <c r="A213">
        <v>7</v>
      </c>
      <c r="B213">
        <v>2</v>
      </c>
      <c r="C213" t="s">
        <v>14</v>
      </c>
      <c r="D213" t="s">
        <v>5</v>
      </c>
      <c r="E213">
        <v>16</v>
      </c>
      <c r="F213">
        <v>0.26200000000000001</v>
      </c>
      <c r="G213" s="12">
        <f t="shared" si="6"/>
        <v>75000000</v>
      </c>
      <c r="H213" s="3">
        <f>5/(0.00001*0.01)</f>
        <v>49999999.999999993</v>
      </c>
      <c r="I213" s="3">
        <f>1/(0.000001*0.01)</f>
        <v>100000000</v>
      </c>
      <c r="J213" s="3">
        <f>(G213+G214)/2*(E214-E213)</f>
        <v>640000000</v>
      </c>
    </row>
    <row r="214" spans="1:12" x14ac:dyDescent="0.3">
      <c r="A214">
        <v>7</v>
      </c>
      <c r="B214">
        <v>2</v>
      </c>
      <c r="C214" t="s">
        <v>14</v>
      </c>
      <c r="D214" t="s">
        <v>5</v>
      </c>
      <c r="E214">
        <v>20</v>
      </c>
      <c r="F214">
        <v>0.4</v>
      </c>
      <c r="G214" s="12">
        <f t="shared" si="6"/>
        <v>245000000</v>
      </c>
      <c r="H214" s="3">
        <f>19/(0.00001*0.01)</f>
        <v>189999999.99999997</v>
      </c>
      <c r="I214" s="3">
        <f>3/(0.000001*0.01)</f>
        <v>300000000</v>
      </c>
      <c r="J214" s="3">
        <f>(G214+G215)/2*(E215-E214)</f>
        <v>750000000</v>
      </c>
    </row>
    <row r="215" spans="1:12" x14ac:dyDescent="0.3">
      <c r="A215">
        <v>7</v>
      </c>
      <c r="B215">
        <v>2</v>
      </c>
      <c r="C215" t="s">
        <v>14</v>
      </c>
      <c r="D215" t="s">
        <v>5</v>
      </c>
      <c r="E215">
        <v>24</v>
      </c>
      <c r="F215">
        <v>0.499</v>
      </c>
      <c r="G215" s="12">
        <f t="shared" si="6"/>
        <v>130000000</v>
      </c>
      <c r="H215" s="3">
        <f>16/(0.00001*0.01)</f>
        <v>160000000</v>
      </c>
      <c r="I215" s="3">
        <f>1/(0.000001*0.01)</f>
        <v>100000000</v>
      </c>
      <c r="J215" s="3">
        <f>(G215+G216)/2*(E216-E215)</f>
        <v>2640000000</v>
      </c>
    </row>
    <row r="216" spans="1:12" x14ac:dyDescent="0.3">
      <c r="A216">
        <v>7</v>
      </c>
      <c r="B216">
        <v>2</v>
      </c>
      <c r="C216" t="s">
        <v>14</v>
      </c>
      <c r="D216" t="s">
        <v>5</v>
      </c>
      <c r="E216">
        <v>40</v>
      </c>
      <c r="F216">
        <v>0.81499999999999995</v>
      </c>
      <c r="G216" s="12">
        <f t="shared" si="6"/>
        <v>200000000</v>
      </c>
      <c r="H216" s="3">
        <f>20/(0.00001*0.01)</f>
        <v>199999999.99999997</v>
      </c>
      <c r="I216" s="3">
        <f>2/(0.000001*0.01)</f>
        <v>200000000</v>
      </c>
      <c r="J216" s="3"/>
      <c r="K216" s="3">
        <f>SUM(J212:J215)</f>
        <v>4631440000</v>
      </c>
      <c r="L216">
        <f>LOG10(K216)</f>
        <v>9.6657160421674462</v>
      </c>
    </row>
    <row r="217" spans="1:12" x14ac:dyDescent="0.3">
      <c r="A217">
        <v>7</v>
      </c>
      <c r="B217">
        <v>3</v>
      </c>
      <c r="C217" t="s">
        <v>14</v>
      </c>
      <c r="D217" t="s">
        <v>5</v>
      </c>
      <c r="E217">
        <v>0</v>
      </c>
      <c r="F217">
        <v>1E-3</v>
      </c>
      <c r="G217" s="12">
        <f t="shared" si="6"/>
        <v>500000</v>
      </c>
      <c r="H217" s="3">
        <f>30/(0.01*0.01)</f>
        <v>300000</v>
      </c>
      <c r="I217" s="3">
        <f>7/(0.001*0.01)</f>
        <v>700000</v>
      </c>
      <c r="J217" s="3">
        <f>(G217+G218)/2*(E218-E217)</f>
        <v>84000000</v>
      </c>
    </row>
    <row r="218" spans="1:12" x14ac:dyDescent="0.3">
      <c r="A218">
        <v>7</v>
      </c>
      <c r="B218">
        <v>3</v>
      </c>
      <c r="C218" t="s">
        <v>14</v>
      </c>
      <c r="D218" t="s">
        <v>5</v>
      </c>
      <c r="E218">
        <v>16</v>
      </c>
      <c r="F218">
        <v>0.17</v>
      </c>
      <c r="G218" s="12">
        <f t="shared" si="6"/>
        <v>10000000</v>
      </c>
      <c r="H218" s="3">
        <f>1/(0.00001*0.01)</f>
        <v>10000000</v>
      </c>
      <c r="J218" s="3">
        <f>(G218+G219)/2*(E219-E218)</f>
        <v>390000000</v>
      </c>
    </row>
    <row r="219" spans="1:12" x14ac:dyDescent="0.3">
      <c r="A219">
        <v>7</v>
      </c>
      <c r="B219">
        <v>3</v>
      </c>
      <c r="C219" t="s">
        <v>14</v>
      </c>
      <c r="D219" t="s">
        <v>5</v>
      </c>
      <c r="E219">
        <v>20</v>
      </c>
      <c r="F219">
        <v>0.26</v>
      </c>
      <c r="G219" s="12">
        <f t="shared" si="6"/>
        <v>185000000</v>
      </c>
      <c r="H219" s="3">
        <f>17/(0.00001*0.01)</f>
        <v>170000000</v>
      </c>
      <c r="I219" s="3">
        <f>2/(0.000001*0.01)</f>
        <v>200000000</v>
      </c>
      <c r="J219" s="3">
        <f>(G219+G220)/2*(E220-E219)</f>
        <v>660000000</v>
      </c>
    </row>
    <row r="220" spans="1:12" x14ac:dyDescent="0.3">
      <c r="A220">
        <v>7</v>
      </c>
      <c r="B220">
        <v>3</v>
      </c>
      <c r="C220" t="s">
        <v>14</v>
      </c>
      <c r="D220" t="s">
        <v>5</v>
      </c>
      <c r="E220">
        <v>24</v>
      </c>
      <c r="F220">
        <v>0.371</v>
      </c>
      <c r="G220" s="12">
        <f t="shared" si="6"/>
        <v>145000000</v>
      </c>
      <c r="H220" s="3">
        <f>9/(0.00001*0.01)</f>
        <v>89999999.999999985</v>
      </c>
      <c r="I220" s="3">
        <f>2/(0.000001*0.01)</f>
        <v>200000000</v>
      </c>
      <c r="J220" s="3">
        <f>(G220+G221)/2*(E221-E220)</f>
        <v>2360000000</v>
      </c>
    </row>
    <row r="221" spans="1:12" x14ac:dyDescent="0.3">
      <c r="A221">
        <v>7</v>
      </c>
      <c r="B221">
        <v>3</v>
      </c>
      <c r="C221" t="s">
        <v>14</v>
      </c>
      <c r="D221" t="s">
        <v>5</v>
      </c>
      <c r="E221">
        <v>40</v>
      </c>
      <c r="F221">
        <v>0.54400000000000004</v>
      </c>
      <c r="G221" s="12">
        <f t="shared" si="6"/>
        <v>150000000</v>
      </c>
      <c r="H221" s="3">
        <f>10/(0.00001*0.01)</f>
        <v>99999999.999999985</v>
      </c>
      <c r="I221" s="3">
        <f>2/(0.000001*0.01)</f>
        <v>200000000</v>
      </c>
      <c r="J221" s="3"/>
      <c r="K221" s="3">
        <f>SUM(J217:J220)</f>
        <v>3494000000</v>
      </c>
      <c r="L221">
        <f>LOG10(K221)</f>
        <v>9.5433229006469116</v>
      </c>
    </row>
    <row r="222" spans="1:12" x14ac:dyDescent="0.3">
      <c r="A222">
        <v>7</v>
      </c>
      <c r="B222">
        <v>5</v>
      </c>
      <c r="C222" t="s">
        <v>14</v>
      </c>
      <c r="D222" t="s">
        <v>5</v>
      </c>
      <c r="E222">
        <v>0</v>
      </c>
      <c r="G222" s="12">
        <v>790000</v>
      </c>
      <c r="J222" s="3">
        <f>(G222+G223)/2*(E223-E222)</f>
        <v>3510000</v>
      </c>
    </row>
    <row r="223" spans="1:12" x14ac:dyDescent="0.3">
      <c r="A223">
        <v>7</v>
      </c>
      <c r="B223">
        <v>5</v>
      </c>
      <c r="C223" t="s">
        <v>14</v>
      </c>
      <c r="D223" t="s">
        <v>5</v>
      </c>
      <c r="E223">
        <v>4</v>
      </c>
      <c r="G223" s="12">
        <v>965000</v>
      </c>
      <c r="J223" s="3">
        <f>(G223+G224)/2*(E224-E223)</f>
        <v>45929999.999999993</v>
      </c>
    </row>
    <row r="224" spans="1:12" x14ac:dyDescent="0.3">
      <c r="A224">
        <v>7</v>
      </c>
      <c r="B224">
        <v>5</v>
      </c>
      <c r="C224" t="s">
        <v>14</v>
      </c>
      <c r="D224" t="s">
        <v>5</v>
      </c>
      <c r="E224">
        <v>8</v>
      </c>
      <c r="G224" s="12">
        <v>21999999.999999996</v>
      </c>
      <c r="J224" s="3">
        <f>(G224+G225)/2*(E225-E224)</f>
        <v>154999999.99999997</v>
      </c>
    </row>
    <row r="225" spans="1:13" x14ac:dyDescent="0.3">
      <c r="A225">
        <v>7</v>
      </c>
      <c r="B225">
        <v>5</v>
      </c>
      <c r="C225" t="s">
        <v>14</v>
      </c>
      <c r="D225" t="s">
        <v>5</v>
      </c>
      <c r="E225">
        <v>12</v>
      </c>
      <c r="G225" s="12">
        <v>55499999.999999993</v>
      </c>
      <c r="J225" s="3"/>
      <c r="K225" s="3">
        <f>SUM(J222:J224)</f>
        <v>204439999.99999997</v>
      </c>
      <c r="L225">
        <f>LOG10(K225)</f>
        <v>8.310565872283199</v>
      </c>
      <c r="M225" s="9">
        <f>8/(3.3*LOG(G225/G223))</f>
        <v>1.3775938841601749</v>
      </c>
    </row>
    <row r="226" spans="1:13" x14ac:dyDescent="0.3">
      <c r="A226">
        <v>7</v>
      </c>
      <c r="B226">
        <v>8</v>
      </c>
      <c r="C226" t="s">
        <v>14</v>
      </c>
      <c r="D226" t="s">
        <v>5</v>
      </c>
      <c r="E226">
        <v>0</v>
      </c>
      <c r="G226" s="12">
        <v>870000</v>
      </c>
      <c r="J226" s="3">
        <f>(G226+G227)/2*(E227-E226)</f>
        <v>3160000</v>
      </c>
    </row>
    <row r="227" spans="1:13" x14ac:dyDescent="0.3">
      <c r="A227">
        <v>7</v>
      </c>
      <c r="B227">
        <v>8</v>
      </c>
      <c r="C227" t="s">
        <v>14</v>
      </c>
      <c r="D227" t="s">
        <v>5</v>
      </c>
      <c r="E227">
        <v>4</v>
      </c>
      <c r="G227" s="12">
        <v>710000</v>
      </c>
      <c r="J227" s="3" t="s">
        <v>13</v>
      </c>
    </row>
    <row r="228" spans="1:13" x14ac:dyDescent="0.3">
      <c r="A228">
        <v>7</v>
      </c>
      <c r="B228">
        <v>8</v>
      </c>
      <c r="C228" t="s">
        <v>14</v>
      </c>
      <c r="D228" t="s">
        <v>5</v>
      </c>
      <c r="E228">
        <v>8</v>
      </c>
      <c r="G228" s="12" t="s">
        <v>13</v>
      </c>
      <c r="J228" s="3" t="s">
        <v>13</v>
      </c>
    </row>
    <row r="229" spans="1:13" x14ac:dyDescent="0.3">
      <c r="A229">
        <v>7</v>
      </c>
      <c r="B229">
        <v>8</v>
      </c>
      <c r="C229" t="s">
        <v>14</v>
      </c>
      <c r="D229" t="s">
        <v>5</v>
      </c>
      <c r="E229">
        <v>12</v>
      </c>
      <c r="G229" s="12" t="s">
        <v>13</v>
      </c>
      <c r="J229" s="3"/>
      <c r="K229" s="3" t="s">
        <v>13</v>
      </c>
      <c r="L229" t="s">
        <v>13</v>
      </c>
      <c r="M229" s="9" t="s">
        <v>13</v>
      </c>
    </row>
    <row r="230" spans="1:13" x14ac:dyDescent="0.3">
      <c r="A230">
        <v>7</v>
      </c>
      <c r="B230">
        <v>9</v>
      </c>
      <c r="C230" t="s">
        <v>14</v>
      </c>
      <c r="D230" t="s">
        <v>5</v>
      </c>
      <c r="E230">
        <v>0</v>
      </c>
      <c r="G230" s="12">
        <v>110000</v>
      </c>
      <c r="J230" s="3">
        <f>(G230+G231)/2*(E231-E230)</f>
        <v>570000</v>
      </c>
    </row>
    <row r="231" spans="1:13" x14ac:dyDescent="0.3">
      <c r="A231">
        <v>7</v>
      </c>
      <c r="B231">
        <v>9</v>
      </c>
      <c r="C231" t="s">
        <v>14</v>
      </c>
      <c r="D231" t="s">
        <v>5</v>
      </c>
      <c r="E231">
        <v>4</v>
      </c>
      <c r="G231" s="12">
        <v>175000</v>
      </c>
      <c r="J231" s="3">
        <f>(G231+G232)/2*(E232-E231)</f>
        <v>11050000</v>
      </c>
    </row>
    <row r="232" spans="1:13" x14ac:dyDescent="0.3">
      <c r="A232">
        <v>7</v>
      </c>
      <c r="B232">
        <v>9</v>
      </c>
      <c r="C232" t="s">
        <v>14</v>
      </c>
      <c r="D232" t="s">
        <v>5</v>
      </c>
      <c r="E232">
        <v>8</v>
      </c>
      <c r="G232" s="12">
        <v>5350000</v>
      </c>
      <c r="J232" s="3">
        <f>(G232+G233)/2*(E233-E232)</f>
        <v>120700000</v>
      </c>
    </row>
    <row r="233" spans="1:13" x14ac:dyDescent="0.3">
      <c r="A233">
        <v>7</v>
      </c>
      <c r="B233">
        <v>9</v>
      </c>
      <c r="C233" t="s">
        <v>14</v>
      </c>
      <c r="D233" t="s">
        <v>5</v>
      </c>
      <c r="E233">
        <v>12</v>
      </c>
      <c r="G233" s="12">
        <v>55000000</v>
      </c>
      <c r="J233" s="3"/>
      <c r="K233" s="3">
        <f>SUM(J230:J232)</f>
        <v>132320000</v>
      </c>
      <c r="L233">
        <f>LOG10(K233)</f>
        <v>8.1216254922084712</v>
      </c>
      <c r="M233" s="9">
        <f>8/(3.3*LOG(G233/G231))</f>
        <v>0.97073579647142672</v>
      </c>
    </row>
    <row r="234" spans="1:13" x14ac:dyDescent="0.3">
      <c r="A234">
        <v>7</v>
      </c>
      <c r="B234">
        <v>10</v>
      </c>
      <c r="C234" t="s">
        <v>14</v>
      </c>
      <c r="D234" t="s">
        <v>5</v>
      </c>
      <c r="E234">
        <v>0</v>
      </c>
      <c r="G234" s="12">
        <v>415000</v>
      </c>
      <c r="J234" s="3">
        <f>(G234+G235)/2*(E235-E234)</f>
        <v>1480000</v>
      </c>
    </row>
    <row r="235" spans="1:13" x14ac:dyDescent="0.3">
      <c r="A235">
        <v>7</v>
      </c>
      <c r="B235">
        <v>10</v>
      </c>
      <c r="C235" t="s">
        <v>14</v>
      </c>
      <c r="D235" t="s">
        <v>5</v>
      </c>
      <c r="E235">
        <v>4</v>
      </c>
      <c r="G235" s="12">
        <v>325000</v>
      </c>
      <c r="J235" s="3">
        <f>(G235+G236)/2*(E236-E235)</f>
        <v>14049999.999999998</v>
      </c>
    </row>
    <row r="236" spans="1:13" x14ac:dyDescent="0.3">
      <c r="A236">
        <v>7</v>
      </c>
      <c r="B236">
        <v>10</v>
      </c>
      <c r="C236" t="s">
        <v>14</v>
      </c>
      <c r="D236" t="s">
        <v>5</v>
      </c>
      <c r="E236">
        <v>8</v>
      </c>
      <c r="G236" s="12">
        <v>6699999.9999999991</v>
      </c>
      <c r="J236" s="3">
        <f>(G236+G237)/2*(E237-E236)</f>
        <v>63400000</v>
      </c>
    </row>
    <row r="237" spans="1:13" x14ac:dyDescent="0.3">
      <c r="A237">
        <v>7</v>
      </c>
      <c r="B237">
        <v>10</v>
      </c>
      <c r="C237" t="s">
        <v>14</v>
      </c>
      <c r="D237" t="s">
        <v>5</v>
      </c>
      <c r="E237">
        <v>12</v>
      </c>
      <c r="G237" s="12">
        <v>25000000</v>
      </c>
      <c r="J237" s="3"/>
      <c r="K237" s="3">
        <f>SUM(J234:J236)</f>
        <v>78930000</v>
      </c>
      <c r="L237">
        <f>LOG10(K237)</f>
        <v>7.8972421028053654</v>
      </c>
      <c r="M237" s="9">
        <f>8/(3.3*LOG(G237/G235))</f>
        <v>1.2853497413280328</v>
      </c>
    </row>
    <row r="238" spans="1:13" x14ac:dyDescent="0.3">
      <c r="A238">
        <v>7</v>
      </c>
      <c r="B238">
        <v>11</v>
      </c>
      <c r="C238" t="s">
        <v>14</v>
      </c>
      <c r="D238" t="s">
        <v>5</v>
      </c>
      <c r="E238">
        <v>0</v>
      </c>
      <c r="G238" s="12">
        <v>150000</v>
      </c>
      <c r="J238" s="3">
        <f>(G238+G239)/2*(E239-E238)</f>
        <v>610000</v>
      </c>
      <c r="K238" s="3"/>
      <c r="M238" s="9"/>
    </row>
    <row r="239" spans="1:13" x14ac:dyDescent="0.3">
      <c r="A239">
        <v>7</v>
      </c>
      <c r="B239">
        <v>11</v>
      </c>
      <c r="C239" t="s">
        <v>14</v>
      </c>
      <c r="D239" t="s">
        <v>5</v>
      </c>
      <c r="E239">
        <v>4</v>
      </c>
      <c r="G239" s="12">
        <v>155000</v>
      </c>
      <c r="J239" s="3">
        <f>(G239+G240)/2*(E240-E239)</f>
        <v>5710000</v>
      </c>
      <c r="K239" s="3"/>
      <c r="M239" s="9"/>
    </row>
    <row r="240" spans="1:13" x14ac:dyDescent="0.3">
      <c r="A240">
        <v>7</v>
      </c>
      <c r="B240">
        <v>11</v>
      </c>
      <c r="C240" t="s">
        <v>14</v>
      </c>
      <c r="D240" t="s">
        <v>5</v>
      </c>
      <c r="E240">
        <v>8</v>
      </c>
      <c r="G240" s="12">
        <v>2700000</v>
      </c>
      <c r="J240" s="3">
        <f>(G240+G241)/2*(E241-E240)</f>
        <v>77400000</v>
      </c>
      <c r="K240" s="3"/>
      <c r="M240" s="9"/>
    </row>
    <row r="241" spans="1:13" x14ac:dyDescent="0.3">
      <c r="A241">
        <v>7</v>
      </c>
      <c r="B241">
        <v>11</v>
      </c>
      <c r="C241" t="s">
        <v>14</v>
      </c>
      <c r="D241" t="s">
        <v>5</v>
      </c>
      <c r="E241">
        <v>12</v>
      </c>
      <c r="G241" s="12">
        <v>36000000</v>
      </c>
      <c r="J241" s="3"/>
      <c r="K241" s="3">
        <f>SUM(J238:J240)</f>
        <v>83720000</v>
      </c>
      <c r="L241">
        <f>LOG10(K241)</f>
        <v>7.9228292196666485</v>
      </c>
      <c r="M241" s="9">
        <f>8/(3.3*LOG(G241/G239))</f>
        <v>1.0246290535713574</v>
      </c>
    </row>
    <row r="242" spans="1:13" x14ac:dyDescent="0.3">
      <c r="A242">
        <v>7</v>
      </c>
      <c r="B242">
        <v>12</v>
      </c>
      <c r="C242" t="s">
        <v>14</v>
      </c>
      <c r="D242" t="s">
        <v>5</v>
      </c>
      <c r="E242">
        <v>0</v>
      </c>
      <c r="G242" s="12">
        <v>175000</v>
      </c>
      <c r="J242" s="3">
        <f>(G242+G243)/2*(E243-E242)</f>
        <v>650000</v>
      </c>
      <c r="K242" s="3"/>
      <c r="M242" s="9"/>
    </row>
    <row r="243" spans="1:13" x14ac:dyDescent="0.3">
      <c r="A243">
        <v>7</v>
      </c>
      <c r="B243">
        <v>12</v>
      </c>
      <c r="C243" t="s">
        <v>14</v>
      </c>
      <c r="D243" t="s">
        <v>5</v>
      </c>
      <c r="E243">
        <v>4</v>
      </c>
      <c r="G243" s="12">
        <v>150000</v>
      </c>
      <c r="J243" s="3">
        <f>(G243+G244)/2*(E244-E243)</f>
        <v>6600000</v>
      </c>
      <c r="K243" s="3"/>
      <c r="M243" s="9"/>
    </row>
    <row r="244" spans="1:13" x14ac:dyDescent="0.3">
      <c r="A244">
        <v>7</v>
      </c>
      <c r="B244">
        <v>12</v>
      </c>
      <c r="C244" t="s">
        <v>14</v>
      </c>
      <c r="D244" t="s">
        <v>5</v>
      </c>
      <c r="E244">
        <v>8</v>
      </c>
      <c r="G244" s="12">
        <v>3150000</v>
      </c>
      <c r="J244" s="3">
        <f>(G244+G245)/2*(E245-E244)</f>
        <v>129299999.99999999</v>
      </c>
      <c r="K244" s="3"/>
      <c r="M244" s="9"/>
    </row>
    <row r="245" spans="1:13" x14ac:dyDescent="0.3">
      <c r="A245">
        <v>7</v>
      </c>
      <c r="B245">
        <v>12</v>
      </c>
      <c r="C245" t="s">
        <v>14</v>
      </c>
      <c r="D245" t="s">
        <v>5</v>
      </c>
      <c r="E245">
        <v>12</v>
      </c>
      <c r="G245" s="12">
        <v>61499999.999999993</v>
      </c>
      <c r="J245" s="3"/>
      <c r="K245" s="3">
        <f>SUM(J242:J244)</f>
        <v>136550000</v>
      </c>
      <c r="L245">
        <f>LOG10(K245)</f>
        <v>8.1352917044757529</v>
      </c>
      <c r="M245" s="9">
        <f>8/(3.3*LOG(G245/G243))</f>
        <v>0.92783887117474051</v>
      </c>
    </row>
    <row r="246" spans="1:13" x14ac:dyDescent="0.3">
      <c r="A246">
        <v>8</v>
      </c>
      <c r="B246">
        <v>1</v>
      </c>
      <c r="C246" t="s">
        <v>26</v>
      </c>
      <c r="D246" t="s">
        <v>5</v>
      </c>
      <c r="E246">
        <v>0</v>
      </c>
      <c r="F246">
        <v>-1.9E-2</v>
      </c>
      <c r="G246" s="12">
        <f t="shared" ref="G246:G260" si="7">AVERAGE(H246:I246)</f>
        <v>250000</v>
      </c>
      <c r="H246" s="3">
        <f>30/(0.01*0.01)</f>
        <v>300000</v>
      </c>
      <c r="I246" s="3">
        <f>2/(0.001*0.01)</f>
        <v>199999.99999999997</v>
      </c>
      <c r="J246" s="3">
        <f>(G246+G247)/2*(E247-E246)</f>
        <v>1082000000</v>
      </c>
    </row>
    <row r="247" spans="1:13" x14ac:dyDescent="0.3">
      <c r="A247">
        <v>8</v>
      </c>
      <c r="B247">
        <v>1</v>
      </c>
      <c r="C247" t="s">
        <v>26</v>
      </c>
      <c r="D247" t="s">
        <v>5</v>
      </c>
      <c r="E247">
        <v>16</v>
      </c>
      <c r="F247">
        <v>0.26200000000000001</v>
      </c>
      <c r="G247" s="12">
        <f t="shared" si="7"/>
        <v>135000000</v>
      </c>
      <c r="H247" s="3">
        <f>17/(0.00001*0.01)</f>
        <v>170000000</v>
      </c>
      <c r="I247" s="3">
        <f>1/(0.000001*0.01)</f>
        <v>100000000</v>
      </c>
      <c r="J247" s="3">
        <f>(G247+G248)/2*(E248-E247)</f>
        <v>640000000</v>
      </c>
    </row>
    <row r="248" spans="1:13" x14ac:dyDescent="0.3">
      <c r="A248">
        <v>8</v>
      </c>
      <c r="B248">
        <v>1</v>
      </c>
      <c r="C248" t="s">
        <v>26</v>
      </c>
      <c r="D248" t="s">
        <v>5</v>
      </c>
      <c r="E248">
        <v>20</v>
      </c>
      <c r="F248">
        <v>0.36499999999999999</v>
      </c>
      <c r="G248" s="12">
        <f t="shared" si="7"/>
        <v>185000000</v>
      </c>
      <c r="H248" s="3">
        <f>27/(0.00001*0.01)</f>
        <v>270000000</v>
      </c>
      <c r="I248" s="3">
        <f>1/(0.000001*0.01)</f>
        <v>100000000</v>
      </c>
      <c r="J248" s="3">
        <f>(G248+G249)/2*(E249-E248)</f>
        <v>830000000</v>
      </c>
    </row>
    <row r="249" spans="1:13" x14ac:dyDescent="0.3">
      <c r="A249">
        <v>8</v>
      </c>
      <c r="B249">
        <v>1</v>
      </c>
      <c r="C249" t="s">
        <v>26</v>
      </c>
      <c r="D249" t="s">
        <v>5</v>
      </c>
      <c r="E249">
        <v>24</v>
      </c>
      <c r="F249">
        <v>0.56799999999999995</v>
      </c>
      <c r="G249" s="12">
        <f t="shared" si="7"/>
        <v>230000000</v>
      </c>
      <c r="H249" s="3">
        <f>26/(0.00001*0.01)</f>
        <v>259999999.99999997</v>
      </c>
      <c r="I249" s="3">
        <f>2/(0.000001*0.01)</f>
        <v>200000000</v>
      </c>
      <c r="J249" s="3">
        <f>(G249+G250)/2*(E250-E249)</f>
        <v>4520000000</v>
      </c>
    </row>
    <row r="250" spans="1:13" x14ac:dyDescent="0.3">
      <c r="A250">
        <v>8</v>
      </c>
      <c r="B250">
        <v>1</v>
      </c>
      <c r="C250" t="s">
        <v>26</v>
      </c>
      <c r="D250" t="s">
        <v>5</v>
      </c>
      <c r="E250">
        <v>40</v>
      </c>
      <c r="F250">
        <v>0.77100000000000002</v>
      </c>
      <c r="G250" s="12">
        <f t="shared" si="7"/>
        <v>335000000</v>
      </c>
      <c r="H250" s="3">
        <f>27/(0.00001*0.01)</f>
        <v>270000000</v>
      </c>
      <c r="I250" s="3">
        <f>4/(0.000001*0.01)</f>
        <v>400000000</v>
      </c>
      <c r="J250" s="3"/>
      <c r="K250">
        <f>SUM(J246:J249)</f>
        <v>7072000000</v>
      </c>
      <c r="L250">
        <f>LOG10(K250)</f>
        <v>9.8495422520050173</v>
      </c>
    </row>
    <row r="251" spans="1:13" x14ac:dyDescent="0.3">
      <c r="A251">
        <v>8</v>
      </c>
      <c r="B251">
        <v>2</v>
      </c>
      <c r="C251" t="s">
        <v>26</v>
      </c>
      <c r="D251" t="s">
        <v>5</v>
      </c>
      <c r="E251">
        <v>0</v>
      </c>
      <c r="F251">
        <v>-8.0000000000000002E-3</v>
      </c>
      <c r="G251" s="12">
        <f t="shared" si="7"/>
        <v>195000</v>
      </c>
      <c r="H251" s="3">
        <f>9/(0.01*0.01)</f>
        <v>90000</v>
      </c>
      <c r="I251" s="3">
        <f>3/(0.001*0.01)</f>
        <v>300000</v>
      </c>
      <c r="J251" s="3">
        <f>(G251+G252)/2*(E252-E251)</f>
        <v>761560000</v>
      </c>
    </row>
    <row r="252" spans="1:13" x14ac:dyDescent="0.3">
      <c r="A252">
        <v>8</v>
      </c>
      <c r="B252">
        <v>2</v>
      </c>
      <c r="C252" t="s">
        <v>26</v>
      </c>
      <c r="D252" t="s">
        <v>5</v>
      </c>
      <c r="E252">
        <v>16</v>
      </c>
      <c r="F252">
        <v>0.183</v>
      </c>
      <c r="G252" s="12">
        <f t="shared" si="7"/>
        <v>95000000</v>
      </c>
      <c r="H252" s="3">
        <f>9/(0.00001*0.01)</f>
        <v>89999999.999999985</v>
      </c>
      <c r="I252" s="3">
        <f>1/(0.000001*0.01)</f>
        <v>100000000</v>
      </c>
      <c r="J252" s="3">
        <f>(G252+G253)/2*(E253-E252)</f>
        <v>770000000</v>
      </c>
    </row>
    <row r="253" spans="1:13" x14ac:dyDescent="0.3">
      <c r="A253">
        <v>8</v>
      </c>
      <c r="B253">
        <v>2</v>
      </c>
      <c r="C253" t="s">
        <v>26</v>
      </c>
      <c r="D253" t="s">
        <v>5</v>
      </c>
      <c r="E253">
        <v>20</v>
      </c>
      <c r="F253">
        <v>0.308</v>
      </c>
      <c r="G253" s="12">
        <f t="shared" si="7"/>
        <v>290000000</v>
      </c>
      <c r="H253" s="3">
        <f>28/(0.00001*0.01)</f>
        <v>280000000</v>
      </c>
      <c r="I253" s="3">
        <f>3/(0.000001*0.01)</f>
        <v>300000000</v>
      </c>
      <c r="J253" s="3">
        <f>(G253+G254)/2*(E254-E253)</f>
        <v>970000000</v>
      </c>
    </row>
    <row r="254" spans="1:13" x14ac:dyDescent="0.3">
      <c r="A254">
        <v>8</v>
      </c>
      <c r="B254">
        <v>2</v>
      </c>
      <c r="C254" t="s">
        <v>26</v>
      </c>
      <c r="D254" t="s">
        <v>5</v>
      </c>
      <c r="E254">
        <v>24</v>
      </c>
      <c r="F254">
        <v>0.44</v>
      </c>
      <c r="G254" s="12">
        <f t="shared" si="7"/>
        <v>195000000</v>
      </c>
      <c r="H254" s="3">
        <f>29/(0.00001*0.01)</f>
        <v>290000000</v>
      </c>
      <c r="I254" s="3">
        <f>1/(0.000001*0.01)</f>
        <v>100000000</v>
      </c>
      <c r="J254" s="3">
        <f>(G254+G255)/2*(E255-E254)</f>
        <v>2400000000</v>
      </c>
    </row>
    <row r="255" spans="1:13" x14ac:dyDescent="0.3">
      <c r="A255">
        <v>8</v>
      </c>
      <c r="B255">
        <v>2</v>
      </c>
      <c r="C255" t="s">
        <v>26</v>
      </c>
      <c r="D255" t="s">
        <v>5</v>
      </c>
      <c r="E255">
        <v>40</v>
      </c>
      <c r="F255">
        <v>0.70899999999999996</v>
      </c>
      <c r="G255" s="12">
        <f t="shared" si="7"/>
        <v>105000000</v>
      </c>
      <c r="H255" s="3">
        <f>11/(0.00001*0.01)</f>
        <v>109999999.99999999</v>
      </c>
      <c r="I255" s="3">
        <f>1/(0.000001*0.01)</f>
        <v>100000000</v>
      </c>
      <c r="J255" s="3"/>
      <c r="K255" s="3">
        <f>SUM(J251:J254)</f>
        <v>4901560000</v>
      </c>
      <c r="L255">
        <f>LOG10(K255)</f>
        <v>9.6903343232056187</v>
      </c>
    </row>
    <row r="256" spans="1:13" x14ac:dyDescent="0.3">
      <c r="A256">
        <v>8</v>
      </c>
      <c r="B256">
        <v>3</v>
      </c>
      <c r="C256" t="s">
        <v>26</v>
      </c>
      <c r="D256" t="s">
        <v>5</v>
      </c>
      <c r="E256">
        <v>0</v>
      </c>
      <c r="F256">
        <v>5.0000000000000001E-3</v>
      </c>
      <c r="G256" s="12">
        <f t="shared" si="7"/>
        <v>430000</v>
      </c>
      <c r="H256" s="3">
        <f>26/(0.01*0.01)</f>
        <v>260000</v>
      </c>
      <c r="I256" s="3">
        <f>6/(0.001*0.01)</f>
        <v>600000</v>
      </c>
      <c r="J256" s="3">
        <f>(G256+G257)/2*(E257-E256)</f>
        <v>163440000</v>
      </c>
    </row>
    <row r="257" spans="1:13" x14ac:dyDescent="0.3">
      <c r="A257">
        <v>8</v>
      </c>
      <c r="B257">
        <v>3</v>
      </c>
      <c r="C257" t="s">
        <v>26</v>
      </c>
      <c r="D257" t="s">
        <v>5</v>
      </c>
      <c r="E257">
        <v>16</v>
      </c>
      <c r="F257">
        <v>0.16500000000000001</v>
      </c>
      <c r="G257" s="12">
        <f t="shared" si="7"/>
        <v>20000000</v>
      </c>
      <c r="H257" s="3">
        <f>2/(0.00001*0.01)</f>
        <v>20000000</v>
      </c>
      <c r="J257" s="3">
        <f>(G257+G258)/2*(E258-E257)</f>
        <v>219999999.99999997</v>
      </c>
    </row>
    <row r="258" spans="1:13" x14ac:dyDescent="0.3">
      <c r="A258">
        <v>8</v>
      </c>
      <c r="B258">
        <v>3</v>
      </c>
      <c r="C258" t="s">
        <v>26</v>
      </c>
      <c r="D258" t="s">
        <v>5</v>
      </c>
      <c r="E258">
        <v>20</v>
      </c>
      <c r="F258">
        <v>0.254</v>
      </c>
      <c r="G258" s="12">
        <f t="shared" si="7"/>
        <v>89999999.999999985</v>
      </c>
      <c r="H258" s="3">
        <f>9/(0.00001*0.01)</f>
        <v>89999999.999999985</v>
      </c>
      <c r="J258" s="3">
        <f>(G258+G259)/2*(E259-E258)</f>
        <v>400000000</v>
      </c>
    </row>
    <row r="259" spans="1:13" x14ac:dyDescent="0.3">
      <c r="A259">
        <v>8</v>
      </c>
      <c r="B259">
        <v>3</v>
      </c>
      <c r="C259" t="s">
        <v>26</v>
      </c>
      <c r="D259" t="s">
        <v>5</v>
      </c>
      <c r="E259">
        <v>24</v>
      </c>
      <c r="F259">
        <v>0.33700000000000002</v>
      </c>
      <c r="G259" s="12">
        <f t="shared" si="7"/>
        <v>110000000</v>
      </c>
      <c r="H259" s="3">
        <f>12/(0.00001*0.01)</f>
        <v>119999999.99999999</v>
      </c>
      <c r="I259" s="3">
        <f>1/(0.000001*0.01)</f>
        <v>100000000</v>
      </c>
      <c r="J259" s="3">
        <f>(G259+G260)/2*(E260-E259)</f>
        <v>1360000000</v>
      </c>
    </row>
    <row r="260" spans="1:13" x14ac:dyDescent="0.3">
      <c r="A260">
        <v>8</v>
      </c>
      <c r="B260">
        <v>3</v>
      </c>
      <c r="C260" t="s">
        <v>26</v>
      </c>
      <c r="D260" t="s">
        <v>5</v>
      </c>
      <c r="E260">
        <v>40</v>
      </c>
      <c r="F260">
        <v>0.60499999999999998</v>
      </c>
      <c r="G260" s="12">
        <f t="shared" si="7"/>
        <v>60000000</v>
      </c>
      <c r="H260" s="3">
        <f>2/(0.00001*0.01)</f>
        <v>20000000</v>
      </c>
      <c r="I260" s="3">
        <f>1/(0.000001*0.01)</f>
        <v>100000000</v>
      </c>
      <c r="J260" s="3"/>
      <c r="K260" s="3">
        <f>SUM(J256:J259)</f>
        <v>2143440000</v>
      </c>
      <c r="L260">
        <f>LOG10(K260)</f>
        <v>9.3311113310779934</v>
      </c>
    </row>
    <row r="261" spans="1:13" x14ac:dyDescent="0.3">
      <c r="A261">
        <v>8</v>
      </c>
      <c r="B261">
        <v>5</v>
      </c>
      <c r="C261" t="s">
        <v>26</v>
      </c>
      <c r="D261" t="s">
        <v>5</v>
      </c>
      <c r="E261">
        <v>0</v>
      </c>
      <c r="G261" s="12">
        <v>930000</v>
      </c>
      <c r="H261" s="3">
        <v>560000</v>
      </c>
      <c r="I261" s="3">
        <v>1300000</v>
      </c>
      <c r="J261" s="3">
        <f>(G261+G262)/2*(E262-E261)</f>
        <v>2570000</v>
      </c>
    </row>
    <row r="262" spans="1:13" x14ac:dyDescent="0.3">
      <c r="A262">
        <v>8</v>
      </c>
      <c r="B262">
        <v>5</v>
      </c>
      <c r="C262" t="s">
        <v>26</v>
      </c>
      <c r="D262" t="s">
        <v>5</v>
      </c>
      <c r="E262">
        <v>4</v>
      </c>
      <c r="G262" s="12">
        <v>355000</v>
      </c>
      <c r="H262" s="3">
        <v>510000</v>
      </c>
      <c r="I262" s="3">
        <v>199999.99999999997</v>
      </c>
      <c r="J262" s="3">
        <f>(G262+G263)/2*(E263-E262)</f>
        <v>24709999.999999996</v>
      </c>
    </row>
    <row r="263" spans="1:13" x14ac:dyDescent="0.3">
      <c r="A263">
        <v>8</v>
      </c>
      <c r="B263">
        <v>5</v>
      </c>
      <c r="C263" t="s">
        <v>26</v>
      </c>
      <c r="D263" t="s">
        <v>5</v>
      </c>
      <c r="E263">
        <v>8</v>
      </c>
      <c r="G263" s="12">
        <v>11999999.999999998</v>
      </c>
      <c r="I263" s="3">
        <v>11999999.999999998</v>
      </c>
      <c r="J263" s="3">
        <f>(G263+G264)/2*(E264-E263)</f>
        <v>165999999.99999997</v>
      </c>
    </row>
    <row r="264" spans="1:13" x14ac:dyDescent="0.3">
      <c r="A264">
        <v>8</v>
      </c>
      <c r="B264">
        <v>5</v>
      </c>
      <c r="C264" t="s">
        <v>26</v>
      </c>
      <c r="D264" t="s">
        <v>5</v>
      </c>
      <c r="E264">
        <v>12</v>
      </c>
      <c r="G264" s="12">
        <v>70999999.999999985</v>
      </c>
      <c r="H264" s="3">
        <v>41999999.999999993</v>
      </c>
      <c r="I264" s="3">
        <v>99999999.999999985</v>
      </c>
      <c r="J264" s="3"/>
      <c r="K264" s="3">
        <f>SUM(J261:J263)</f>
        <v>193279999.99999997</v>
      </c>
      <c r="L264">
        <f>LOG10(K264)</f>
        <v>8.2861869169410376</v>
      </c>
      <c r="M264" s="9">
        <f>8/(3.3*LOG(G264/G262))</f>
        <v>1.0535466416390149</v>
      </c>
    </row>
    <row r="265" spans="1:13" x14ac:dyDescent="0.3">
      <c r="A265">
        <v>8</v>
      </c>
      <c r="B265">
        <v>6</v>
      </c>
      <c r="C265" t="s">
        <v>26</v>
      </c>
      <c r="D265" t="s">
        <v>5</v>
      </c>
      <c r="E265">
        <v>0</v>
      </c>
      <c r="G265" s="12">
        <v>740000</v>
      </c>
      <c r="H265" s="3">
        <v>480000</v>
      </c>
      <c r="I265" s="3">
        <v>999999.99999999988</v>
      </c>
      <c r="J265" s="3">
        <f>(G265+G266)/2*(E266-E265)</f>
        <v>2100000</v>
      </c>
    </row>
    <row r="266" spans="1:13" x14ac:dyDescent="0.3">
      <c r="A266">
        <v>8</v>
      </c>
      <c r="B266">
        <v>6</v>
      </c>
      <c r="C266" t="s">
        <v>26</v>
      </c>
      <c r="D266" t="s">
        <v>5</v>
      </c>
      <c r="E266">
        <v>4</v>
      </c>
      <c r="G266" s="12">
        <v>310000</v>
      </c>
      <c r="H266" s="3">
        <v>420000</v>
      </c>
      <c r="I266" s="3">
        <v>199999.99999999997</v>
      </c>
      <c r="J266" s="3">
        <f>(G266+G267)/2*(E267-E266)</f>
        <v>15219999.999999998</v>
      </c>
    </row>
    <row r="267" spans="1:13" x14ac:dyDescent="0.3">
      <c r="A267">
        <v>8</v>
      </c>
      <c r="B267">
        <v>6</v>
      </c>
      <c r="C267" t="s">
        <v>26</v>
      </c>
      <c r="D267" t="s">
        <v>5</v>
      </c>
      <c r="E267">
        <v>8</v>
      </c>
      <c r="G267" s="12">
        <v>7299999.9999999991</v>
      </c>
      <c r="H267" s="3">
        <v>7599999.9999999991</v>
      </c>
      <c r="I267" s="3">
        <v>6999999.9999999991</v>
      </c>
      <c r="J267" s="3">
        <f>(G267+G268)/2*(E268-E267)</f>
        <v>74600000</v>
      </c>
    </row>
    <row r="268" spans="1:13" x14ac:dyDescent="0.3">
      <c r="A268">
        <v>8</v>
      </c>
      <c r="B268">
        <v>6</v>
      </c>
      <c r="C268" t="s">
        <v>26</v>
      </c>
      <c r="D268" t="s">
        <v>5</v>
      </c>
      <c r="E268">
        <v>12</v>
      </c>
      <c r="G268" s="12">
        <v>30000000</v>
      </c>
      <c r="H268" s="3">
        <v>19999999.999999996</v>
      </c>
      <c r="I268" s="3">
        <v>40000000</v>
      </c>
      <c r="J268" s="3"/>
      <c r="K268" s="3">
        <f>SUM(J265:J267)</f>
        <v>91920000</v>
      </c>
      <c r="L268">
        <f>LOG10(K268)</f>
        <v>7.9634100156802283</v>
      </c>
      <c r="M268" s="9">
        <f>8/(3.3*LOG(G268/G266))</f>
        <v>1.2208136735152006</v>
      </c>
    </row>
    <row r="269" spans="1:13" x14ac:dyDescent="0.3">
      <c r="A269">
        <v>8</v>
      </c>
      <c r="B269">
        <v>8</v>
      </c>
      <c r="C269" t="s">
        <v>26</v>
      </c>
      <c r="D269" t="s">
        <v>5</v>
      </c>
      <c r="E269">
        <v>0</v>
      </c>
      <c r="G269" s="12">
        <v>740000</v>
      </c>
      <c r="H269" s="3">
        <v>580000</v>
      </c>
      <c r="I269" s="3">
        <v>899999.99999999988</v>
      </c>
      <c r="J269" s="3">
        <f>(G269+G270)/2*(E270-E269)</f>
        <v>3470000</v>
      </c>
    </row>
    <row r="270" spans="1:13" x14ac:dyDescent="0.3">
      <c r="A270">
        <v>8</v>
      </c>
      <c r="B270">
        <v>8</v>
      </c>
      <c r="C270" t="s">
        <v>26</v>
      </c>
      <c r="D270" t="s">
        <v>5</v>
      </c>
      <c r="E270">
        <v>4</v>
      </c>
      <c r="G270" s="12">
        <v>995000</v>
      </c>
      <c r="H270" s="3">
        <v>590000</v>
      </c>
      <c r="I270" s="3">
        <v>1400000</v>
      </c>
      <c r="J270" s="3">
        <f>(G270+G271)/2*(E271-E270)</f>
        <v>33990000</v>
      </c>
    </row>
    <row r="271" spans="1:13" x14ac:dyDescent="0.3">
      <c r="A271">
        <v>8</v>
      </c>
      <c r="B271">
        <v>8</v>
      </c>
      <c r="C271" t="s">
        <v>26</v>
      </c>
      <c r="D271" t="s">
        <v>5</v>
      </c>
      <c r="E271">
        <v>8</v>
      </c>
      <c r="G271" s="12">
        <v>15999999.999999998</v>
      </c>
      <c r="I271" s="3">
        <v>15999999.999999998</v>
      </c>
      <c r="J271" s="3">
        <f>(G271+G272)/2*(E272-E271)</f>
        <v>151999999.99999997</v>
      </c>
    </row>
    <row r="272" spans="1:13" x14ac:dyDescent="0.3">
      <c r="A272">
        <v>8</v>
      </c>
      <c r="B272">
        <v>8</v>
      </c>
      <c r="C272" t="s">
        <v>26</v>
      </c>
      <c r="D272" t="s">
        <v>5</v>
      </c>
      <c r="E272">
        <v>12</v>
      </c>
      <c r="G272" s="12">
        <v>59999999.999999993</v>
      </c>
      <c r="I272" s="3">
        <v>59999999.999999993</v>
      </c>
      <c r="J272" s="3"/>
      <c r="K272" s="3">
        <f>SUM(J269:J271)</f>
        <v>189459999.99999997</v>
      </c>
      <c r="L272">
        <f>LOG10(K272)</f>
        <v>8.2775175329691706</v>
      </c>
      <c r="M272" s="9">
        <f>8/(3.3*LOG(G272/G270))</f>
        <v>1.3616828995833195</v>
      </c>
    </row>
    <row r="273" spans="1:13" x14ac:dyDescent="0.3">
      <c r="A273">
        <v>8</v>
      </c>
      <c r="B273">
        <v>9</v>
      </c>
      <c r="C273" t="s">
        <v>26</v>
      </c>
      <c r="D273" t="s">
        <v>5</v>
      </c>
      <c r="E273">
        <v>0</v>
      </c>
      <c r="G273" s="12">
        <v>399999.99999999994</v>
      </c>
      <c r="I273" s="3">
        <v>399999.99999999994</v>
      </c>
      <c r="J273" s="3">
        <f>(G273+G274)/2*(E274-E273)</f>
        <v>1770000</v>
      </c>
    </row>
    <row r="274" spans="1:13" x14ac:dyDescent="0.3">
      <c r="A274">
        <v>8</v>
      </c>
      <c r="B274">
        <v>9</v>
      </c>
      <c r="C274" t="s">
        <v>26</v>
      </c>
      <c r="D274" t="s">
        <v>5</v>
      </c>
      <c r="E274">
        <v>4</v>
      </c>
      <c r="G274" s="12">
        <v>485000</v>
      </c>
      <c r="H274" s="3">
        <v>470000</v>
      </c>
      <c r="I274" s="3">
        <v>499999.99999999994</v>
      </c>
      <c r="J274" s="3">
        <f>(G274+G275)/2*(E275-E274)</f>
        <v>17469999.999999996</v>
      </c>
    </row>
    <row r="275" spans="1:13" x14ac:dyDescent="0.3">
      <c r="A275">
        <v>8</v>
      </c>
      <c r="B275">
        <v>9</v>
      </c>
      <c r="C275" t="s">
        <v>26</v>
      </c>
      <c r="D275" t="s">
        <v>5</v>
      </c>
      <c r="E275">
        <v>8</v>
      </c>
      <c r="G275" s="12">
        <v>8249999.9999999981</v>
      </c>
      <c r="H275" s="3">
        <v>6499999.9999999991</v>
      </c>
      <c r="I275" s="3">
        <v>9999999.9999999981</v>
      </c>
      <c r="J275" s="3">
        <f>(G275+G276)/2*(E276-E275)</f>
        <v>336500000</v>
      </c>
    </row>
    <row r="276" spans="1:13" x14ac:dyDescent="0.3">
      <c r="A276">
        <v>8</v>
      </c>
      <c r="B276">
        <v>9</v>
      </c>
      <c r="C276" t="s">
        <v>26</v>
      </c>
      <c r="D276" t="s">
        <v>5</v>
      </c>
      <c r="E276">
        <v>12</v>
      </c>
      <c r="G276" s="12">
        <v>160000000</v>
      </c>
      <c r="I276" s="3">
        <v>160000000</v>
      </c>
      <c r="J276" s="3"/>
      <c r="K276" s="3">
        <f>SUM(J273:J275)</f>
        <v>355740000</v>
      </c>
      <c r="L276">
        <f>LOG10(K276)</f>
        <v>8.5511327007286067</v>
      </c>
      <c r="M276" s="9">
        <f>8/(3.3*LOG(G276/G274))</f>
        <v>0.96262046019754655</v>
      </c>
    </row>
    <row r="277" spans="1:13" x14ac:dyDescent="0.3">
      <c r="A277">
        <v>8</v>
      </c>
      <c r="B277">
        <v>10</v>
      </c>
      <c r="C277" t="s">
        <v>26</v>
      </c>
      <c r="D277" t="s">
        <v>5</v>
      </c>
      <c r="E277">
        <v>0</v>
      </c>
      <c r="G277" s="12">
        <v>700000</v>
      </c>
      <c r="I277" s="3">
        <v>700000</v>
      </c>
      <c r="J277" s="3">
        <f>(G277+G278)/2*(E278-E277)</f>
        <v>2180000</v>
      </c>
    </row>
    <row r="278" spans="1:13" x14ac:dyDescent="0.3">
      <c r="A278">
        <v>8</v>
      </c>
      <c r="B278">
        <v>10</v>
      </c>
      <c r="C278" t="s">
        <v>26</v>
      </c>
      <c r="D278" t="s">
        <v>5</v>
      </c>
      <c r="E278">
        <v>4</v>
      </c>
      <c r="G278" s="12">
        <v>390000</v>
      </c>
      <c r="H278" s="3">
        <v>480000</v>
      </c>
      <c r="I278" s="3">
        <v>300000</v>
      </c>
      <c r="J278" s="3">
        <f>(G278+G279)/2*(E279-E278)</f>
        <v>18779999.999999996</v>
      </c>
    </row>
    <row r="279" spans="1:13" x14ac:dyDescent="0.3">
      <c r="A279">
        <v>8</v>
      </c>
      <c r="B279">
        <v>10</v>
      </c>
      <c r="C279" t="s">
        <v>26</v>
      </c>
      <c r="D279" t="s">
        <v>5</v>
      </c>
      <c r="E279">
        <v>8</v>
      </c>
      <c r="G279" s="12">
        <v>8999999.9999999981</v>
      </c>
      <c r="I279" s="3">
        <v>8999999.9999999981</v>
      </c>
      <c r="J279" s="3">
        <f>(G279+G280)/2*(E280-E279)</f>
        <v>178000000</v>
      </c>
    </row>
    <row r="280" spans="1:13" x14ac:dyDescent="0.3">
      <c r="A280">
        <v>8</v>
      </c>
      <c r="B280">
        <v>10</v>
      </c>
      <c r="C280" t="s">
        <v>26</v>
      </c>
      <c r="D280" t="s">
        <v>5</v>
      </c>
      <c r="E280">
        <v>12</v>
      </c>
      <c r="G280" s="12">
        <v>80000000</v>
      </c>
      <c r="I280" s="3">
        <v>80000000</v>
      </c>
      <c r="J280" s="3"/>
      <c r="K280" s="3">
        <f>SUM(J277:J279)</f>
        <v>198960000</v>
      </c>
      <c r="L280">
        <f>LOG10(K280)</f>
        <v>8.2987657722618788</v>
      </c>
      <c r="M280" s="9">
        <f>8/(3.3*LOG(G280/G278))</f>
        <v>1.048536251050435</v>
      </c>
    </row>
    <row r="281" spans="1:13" x14ac:dyDescent="0.3">
      <c r="A281">
        <v>9</v>
      </c>
      <c r="B281">
        <v>1</v>
      </c>
      <c r="C281">
        <v>33701</v>
      </c>
      <c r="D281" t="s">
        <v>5</v>
      </c>
      <c r="E281">
        <v>0</v>
      </c>
      <c r="F281">
        <v>-8.0000000000000002E-3</v>
      </c>
      <c r="G281" s="12">
        <f t="shared" ref="G281:G289" si="8">AVERAGE(H281:I281)</f>
        <v>275000</v>
      </c>
      <c r="H281" s="3">
        <f>25/(0.01*0.01)</f>
        <v>250000</v>
      </c>
      <c r="I281" s="3">
        <f>3/(0.001*0.01)</f>
        <v>300000</v>
      </c>
      <c r="J281" s="3">
        <f>(G281+G282)/2*(E282-E281)</f>
        <v>17800000</v>
      </c>
    </row>
    <row r="282" spans="1:13" x14ac:dyDescent="0.3">
      <c r="A282">
        <v>9</v>
      </c>
      <c r="B282">
        <v>1</v>
      </c>
      <c r="C282">
        <v>33701</v>
      </c>
      <c r="D282" t="s">
        <v>5</v>
      </c>
      <c r="E282">
        <v>16</v>
      </c>
      <c r="F282">
        <v>0.11700000000000001</v>
      </c>
      <c r="G282" s="12">
        <f t="shared" si="8"/>
        <v>1949999.9999999998</v>
      </c>
      <c r="H282" s="3">
        <f>19/(0.001*0.01)</f>
        <v>1899999.9999999998</v>
      </c>
      <c r="I282" s="3">
        <f>2/(0.0001*0.01)</f>
        <v>1999999.9999999998</v>
      </c>
      <c r="J282" s="3">
        <f>(G282+G283)/2*(E283-E282)</f>
        <v>233900000</v>
      </c>
    </row>
    <row r="283" spans="1:13" x14ac:dyDescent="0.3">
      <c r="A283">
        <v>9</v>
      </c>
      <c r="B283">
        <v>1</v>
      </c>
      <c r="C283">
        <v>33701</v>
      </c>
      <c r="D283" t="s">
        <v>5</v>
      </c>
      <c r="E283">
        <v>20</v>
      </c>
      <c r="F283">
        <v>0.253</v>
      </c>
      <c r="G283" s="12">
        <f t="shared" si="8"/>
        <v>115000000</v>
      </c>
      <c r="H283" s="3">
        <f>3/(0.00001*0.01)</f>
        <v>29999999.999999996</v>
      </c>
      <c r="I283" s="3">
        <f>2/(0.000001*0.01)</f>
        <v>200000000</v>
      </c>
      <c r="J283" s="3">
        <f>(G283+G284)/2*(E284-E283)</f>
        <v>510000000</v>
      </c>
    </row>
    <row r="284" spans="1:13" x14ac:dyDescent="0.3">
      <c r="A284">
        <v>9</v>
      </c>
      <c r="B284">
        <v>1</v>
      </c>
      <c r="C284">
        <v>33701</v>
      </c>
      <c r="D284" t="s">
        <v>5</v>
      </c>
      <c r="E284">
        <v>24</v>
      </c>
      <c r="F284">
        <v>0.39400000000000002</v>
      </c>
      <c r="G284" s="12">
        <f t="shared" si="8"/>
        <v>140000000</v>
      </c>
      <c r="H284" s="3">
        <f>18/(0.00001*0.01)</f>
        <v>179999999.99999997</v>
      </c>
      <c r="I284" s="3">
        <f>1/(0.000001*0.01)</f>
        <v>100000000</v>
      </c>
      <c r="J284" s="3">
        <f>(G284+G285)/2*(E285-E284)</f>
        <v>6720000000</v>
      </c>
    </row>
    <row r="285" spans="1:13" x14ac:dyDescent="0.3">
      <c r="A285">
        <v>9</v>
      </c>
      <c r="B285">
        <v>1</v>
      </c>
      <c r="C285">
        <v>33701</v>
      </c>
      <c r="D285" t="s">
        <v>5</v>
      </c>
      <c r="E285">
        <v>40</v>
      </c>
      <c r="F285">
        <v>1.143</v>
      </c>
      <c r="G285" s="12">
        <f t="shared" si="8"/>
        <v>700000000</v>
      </c>
      <c r="H285" s="3">
        <f>7/(0.000001*0.01)</f>
        <v>700000000</v>
      </c>
      <c r="J285" s="3"/>
      <c r="K285" s="3">
        <f>SUM(J281:J284)</f>
        <v>7481700000</v>
      </c>
      <c r="L285">
        <f>LOG10(K285)</f>
        <v>9.8740002899412183</v>
      </c>
    </row>
    <row r="286" spans="1:13" x14ac:dyDescent="0.3">
      <c r="A286">
        <v>9</v>
      </c>
      <c r="B286">
        <v>3</v>
      </c>
      <c r="C286">
        <v>33701</v>
      </c>
      <c r="D286" t="s">
        <v>5</v>
      </c>
      <c r="E286">
        <v>0</v>
      </c>
      <c r="F286">
        <v>-2.4E-2</v>
      </c>
      <c r="G286" s="12">
        <f t="shared" si="8"/>
        <v>170000</v>
      </c>
      <c r="H286" s="3">
        <f>14/(0.01*0.01)</f>
        <v>140000</v>
      </c>
      <c r="I286" s="3">
        <f>2/(0.001*0.01)</f>
        <v>199999.99999999997</v>
      </c>
      <c r="J286" s="3">
        <f>(G286+G287)/2*(E287-E286)</f>
        <v>1761359999.9999998</v>
      </c>
    </row>
    <row r="287" spans="1:13" x14ac:dyDescent="0.3">
      <c r="A287">
        <v>9</v>
      </c>
      <c r="B287">
        <v>3</v>
      </c>
      <c r="C287">
        <v>33701</v>
      </c>
      <c r="D287" t="s">
        <v>5</v>
      </c>
      <c r="E287">
        <v>16</v>
      </c>
      <c r="F287">
        <v>0.246</v>
      </c>
      <c r="G287" s="12">
        <f t="shared" si="8"/>
        <v>219999999.99999997</v>
      </c>
      <c r="H287" s="3">
        <f>22/(0.00001*0.01)</f>
        <v>219999999.99999997</v>
      </c>
      <c r="J287" s="3">
        <f>(G287+G288)/2*(E288-E287)</f>
        <v>919999999.99999988</v>
      </c>
    </row>
    <row r="288" spans="1:13" x14ac:dyDescent="0.3">
      <c r="A288">
        <v>9</v>
      </c>
      <c r="B288">
        <v>3</v>
      </c>
      <c r="C288">
        <v>33701</v>
      </c>
      <c r="D288" t="s">
        <v>5</v>
      </c>
      <c r="E288">
        <v>20</v>
      </c>
      <c r="F288">
        <v>0.39100000000000001</v>
      </c>
      <c r="G288" s="12">
        <f t="shared" si="8"/>
        <v>239999999.99999997</v>
      </c>
      <c r="H288" s="3">
        <f>24/(0.00001*0.01)</f>
        <v>239999999.99999997</v>
      </c>
      <c r="J288" s="3">
        <f>(G288+G289)/2*(E289-E288)</f>
        <v>1290000000</v>
      </c>
    </row>
    <row r="289" spans="1:13" x14ac:dyDescent="0.3">
      <c r="A289">
        <v>9</v>
      </c>
      <c r="B289">
        <v>3</v>
      </c>
      <c r="C289">
        <v>33701</v>
      </c>
      <c r="D289" t="s">
        <v>5</v>
      </c>
      <c r="E289">
        <v>24</v>
      </c>
      <c r="F289">
        <v>0.57399999999999995</v>
      </c>
      <c r="G289" s="12">
        <f t="shared" si="8"/>
        <v>405000000</v>
      </c>
      <c r="H289" s="3">
        <f>31/(0.00001*0.01)</f>
        <v>310000000</v>
      </c>
      <c r="I289" s="3">
        <f>5/(0.000001*0.01)</f>
        <v>500000000</v>
      </c>
      <c r="J289" s="3" t="s">
        <v>13</v>
      </c>
    </row>
    <row r="290" spans="1:13" x14ac:dyDescent="0.3">
      <c r="A290">
        <v>9</v>
      </c>
      <c r="B290" s="6">
        <v>3</v>
      </c>
      <c r="C290">
        <v>33701</v>
      </c>
      <c r="D290" s="6" t="s">
        <v>5</v>
      </c>
      <c r="E290" s="6">
        <v>40</v>
      </c>
      <c r="F290" s="6" t="s">
        <v>13</v>
      </c>
      <c r="G290" s="12" t="s">
        <v>13</v>
      </c>
      <c r="H290" s="7" t="s">
        <v>13</v>
      </c>
      <c r="I290" s="7" t="s">
        <v>13</v>
      </c>
      <c r="J290" s="7"/>
      <c r="K290" s="3">
        <v>9851360000</v>
      </c>
      <c r="L290">
        <v>9.9934961898604495</v>
      </c>
    </row>
    <row r="291" spans="1:13" x14ac:dyDescent="0.3">
      <c r="A291">
        <v>9</v>
      </c>
      <c r="B291">
        <v>4</v>
      </c>
      <c r="C291">
        <v>33701</v>
      </c>
      <c r="D291" t="s">
        <v>5</v>
      </c>
      <c r="E291">
        <v>0</v>
      </c>
      <c r="F291">
        <v>5.0000000000000001E-3</v>
      </c>
      <c r="G291" s="12">
        <f t="shared" ref="G291:G300" si="9">AVERAGE(H291:I291)</f>
        <v>790000</v>
      </c>
      <c r="H291" s="3">
        <f>48/(0.01*0.01)</f>
        <v>480000</v>
      </c>
      <c r="I291" s="3">
        <f>11/(0.001*0.01)</f>
        <v>1100000</v>
      </c>
      <c r="J291" s="3">
        <f>(G291+G292)/2*(E292-E291)</f>
        <v>326320000</v>
      </c>
    </row>
    <row r="292" spans="1:13" x14ac:dyDescent="0.3">
      <c r="A292">
        <v>9</v>
      </c>
      <c r="B292">
        <v>4</v>
      </c>
      <c r="C292">
        <v>33701</v>
      </c>
      <c r="D292" t="s">
        <v>5</v>
      </c>
      <c r="E292">
        <v>16</v>
      </c>
      <c r="F292">
        <v>0.123</v>
      </c>
      <c r="G292" s="12">
        <f t="shared" si="9"/>
        <v>40000000</v>
      </c>
      <c r="H292" s="3">
        <f>4/(0.00001*0.01)</f>
        <v>40000000</v>
      </c>
      <c r="J292" s="3">
        <f>(G292+G293)/2*(E293-E292)</f>
        <v>300000000</v>
      </c>
    </row>
    <row r="293" spans="1:13" x14ac:dyDescent="0.3">
      <c r="A293">
        <v>9</v>
      </c>
      <c r="B293">
        <v>4</v>
      </c>
      <c r="C293">
        <v>33701</v>
      </c>
      <c r="D293" t="s">
        <v>5</v>
      </c>
      <c r="E293">
        <v>20</v>
      </c>
      <c r="F293">
        <v>0.20599999999999999</v>
      </c>
      <c r="G293" s="12">
        <f t="shared" si="9"/>
        <v>110000000</v>
      </c>
      <c r="H293" s="3">
        <f>12/(0.00001*0.01)</f>
        <v>119999999.99999999</v>
      </c>
      <c r="I293" s="3">
        <f>1/(0.000001*0.01)</f>
        <v>100000000</v>
      </c>
      <c r="J293" s="3">
        <f>(G293+G294)/2*(E294-E293)</f>
        <v>800000000</v>
      </c>
    </row>
    <row r="294" spans="1:13" x14ac:dyDescent="0.3">
      <c r="A294">
        <v>9</v>
      </c>
      <c r="B294">
        <v>4</v>
      </c>
      <c r="C294">
        <v>33701</v>
      </c>
      <c r="D294" t="s">
        <v>5</v>
      </c>
      <c r="E294">
        <v>24</v>
      </c>
      <c r="F294">
        <v>0.32300000000000001</v>
      </c>
      <c r="G294" s="12">
        <f t="shared" si="9"/>
        <v>290000000</v>
      </c>
      <c r="H294" s="3">
        <f>18/(0.00001*0.01)</f>
        <v>179999999.99999997</v>
      </c>
      <c r="I294" s="3">
        <f>4/(0.000001*0.01)</f>
        <v>400000000</v>
      </c>
      <c r="J294" s="3">
        <f>(G294+G295)/2*(E295-E294)</f>
        <v>8320000000</v>
      </c>
    </row>
    <row r="295" spans="1:13" x14ac:dyDescent="0.3">
      <c r="A295">
        <v>9</v>
      </c>
      <c r="B295">
        <v>4</v>
      </c>
      <c r="C295">
        <v>33701</v>
      </c>
      <c r="D295" t="s">
        <v>5</v>
      </c>
      <c r="E295">
        <v>40</v>
      </c>
      <c r="F295">
        <v>1.075</v>
      </c>
      <c r="G295" s="12">
        <f t="shared" si="9"/>
        <v>750000000</v>
      </c>
      <c r="H295" s="3">
        <f>90/(0.00001*0.01)</f>
        <v>899999999.99999988</v>
      </c>
      <c r="I295" s="3">
        <f>6/(0.000001*0.01)</f>
        <v>600000000</v>
      </c>
      <c r="J295" s="3"/>
      <c r="K295" s="3">
        <f>SUM(J291:J294)</f>
        <v>9746320000</v>
      </c>
      <c r="L295">
        <f>LOG10(K295)</f>
        <v>9.9888406664288922</v>
      </c>
    </row>
    <row r="296" spans="1:13" x14ac:dyDescent="0.3">
      <c r="A296">
        <v>9</v>
      </c>
      <c r="B296">
        <v>5</v>
      </c>
      <c r="C296">
        <v>33701</v>
      </c>
      <c r="D296" t="s">
        <v>5</v>
      </c>
      <c r="E296">
        <v>0</v>
      </c>
      <c r="F296">
        <v>2E-3</v>
      </c>
      <c r="G296" s="12">
        <f t="shared" si="9"/>
        <v>165000</v>
      </c>
      <c r="H296" s="3">
        <f>13/(0.01*0.01)</f>
        <v>130000</v>
      </c>
      <c r="I296" s="3">
        <f>2/(0.001*0.01)</f>
        <v>199999.99999999997</v>
      </c>
      <c r="J296" s="3">
        <f>(G296+G297)/2*(E297-E296)</f>
        <v>1441319999.9999998</v>
      </c>
    </row>
    <row r="297" spans="1:13" x14ac:dyDescent="0.3">
      <c r="A297">
        <v>9</v>
      </c>
      <c r="B297">
        <v>5</v>
      </c>
      <c r="C297">
        <v>33701</v>
      </c>
      <c r="D297" t="s">
        <v>5</v>
      </c>
      <c r="E297">
        <v>16</v>
      </c>
      <c r="F297">
        <v>0.23899999999999999</v>
      </c>
      <c r="G297" s="12">
        <f t="shared" si="9"/>
        <v>179999999.99999997</v>
      </c>
      <c r="H297" s="3">
        <f>18/(0.00001*0.01)</f>
        <v>179999999.99999997</v>
      </c>
      <c r="J297" s="3">
        <f>(G297+G298)/2*(E298-E297)</f>
        <v>1050000000</v>
      </c>
    </row>
    <row r="298" spans="1:13" x14ac:dyDescent="0.3">
      <c r="A298">
        <v>9</v>
      </c>
      <c r="B298">
        <v>5</v>
      </c>
      <c r="C298">
        <v>33701</v>
      </c>
      <c r="D298" t="s">
        <v>5</v>
      </c>
      <c r="E298">
        <v>20</v>
      </c>
      <c r="F298">
        <v>0.42199999999999999</v>
      </c>
      <c r="G298" s="12">
        <f t="shared" si="9"/>
        <v>345000000</v>
      </c>
      <c r="H298" s="3">
        <f>29/(0.00001*0.01)</f>
        <v>290000000</v>
      </c>
      <c r="I298" s="3">
        <f>4/(0.000001*0.01)</f>
        <v>400000000</v>
      </c>
      <c r="J298" s="3">
        <f>(G298+G299)/2*(E299-E298)</f>
        <v>1590000000</v>
      </c>
    </row>
    <row r="299" spans="1:13" x14ac:dyDescent="0.3">
      <c r="A299">
        <v>9</v>
      </c>
      <c r="B299">
        <v>5</v>
      </c>
      <c r="C299">
        <v>33701</v>
      </c>
      <c r="D299" t="s">
        <v>5</v>
      </c>
      <c r="E299">
        <v>24</v>
      </c>
      <c r="F299">
        <v>0.60799999999999998</v>
      </c>
      <c r="G299" s="12">
        <f t="shared" si="9"/>
        <v>450000000</v>
      </c>
      <c r="H299" s="3">
        <f>40/(0.00001*0.01)</f>
        <v>399999999.99999994</v>
      </c>
      <c r="I299" s="3">
        <f>5/(0.000001*0.01)</f>
        <v>500000000</v>
      </c>
      <c r="J299" s="3">
        <f>(G299+G300)/2*(E300-E299)</f>
        <v>9600000000</v>
      </c>
    </row>
    <row r="300" spans="1:13" x14ac:dyDescent="0.3">
      <c r="A300">
        <v>9</v>
      </c>
      <c r="B300">
        <v>5</v>
      </c>
      <c r="C300">
        <v>33701</v>
      </c>
      <c r="D300" t="s">
        <v>5</v>
      </c>
      <c r="E300">
        <v>40</v>
      </c>
      <c r="F300">
        <v>1.345</v>
      </c>
      <c r="G300" s="12">
        <f t="shared" si="9"/>
        <v>750000000</v>
      </c>
      <c r="H300" s="3">
        <f>60/(0.00001*0.01)</f>
        <v>600000000</v>
      </c>
      <c r="I300" s="3">
        <f>9/(0.000001*0.01)</f>
        <v>900000000</v>
      </c>
      <c r="J300" s="3"/>
      <c r="K300" s="3">
        <f>SUM(J296:J299)</f>
        <v>13681320000</v>
      </c>
      <c r="L300">
        <f>LOG10(K300)</f>
        <v>10.136128000970368</v>
      </c>
    </row>
    <row r="301" spans="1:13" x14ac:dyDescent="0.3">
      <c r="A301">
        <v>9</v>
      </c>
      <c r="B301">
        <v>6</v>
      </c>
      <c r="C301">
        <v>33701</v>
      </c>
      <c r="D301" t="s">
        <v>5</v>
      </c>
      <c r="E301">
        <v>0</v>
      </c>
      <c r="G301" s="12">
        <v>310000</v>
      </c>
      <c r="H301" s="3">
        <v>310000</v>
      </c>
      <c r="J301" s="3">
        <f>(G301+G302)/2*(E302-E301)</f>
        <v>1460000</v>
      </c>
    </row>
    <row r="302" spans="1:13" x14ac:dyDescent="0.3">
      <c r="A302">
        <v>9</v>
      </c>
      <c r="B302">
        <v>6</v>
      </c>
      <c r="C302">
        <v>33701</v>
      </c>
      <c r="D302" t="s">
        <v>5</v>
      </c>
      <c r="E302">
        <v>4</v>
      </c>
      <c r="G302" s="12">
        <v>420000</v>
      </c>
      <c r="H302" s="3">
        <v>340000</v>
      </c>
      <c r="I302" s="3">
        <v>499999.99999999994</v>
      </c>
      <c r="J302" s="3">
        <f>(G302+G303)/2*(E303-E302)</f>
        <v>4940000</v>
      </c>
    </row>
    <row r="303" spans="1:13" x14ac:dyDescent="0.3">
      <c r="A303">
        <v>9</v>
      </c>
      <c r="B303">
        <v>6</v>
      </c>
      <c r="C303">
        <v>33701</v>
      </c>
      <c r="D303" t="s">
        <v>5</v>
      </c>
      <c r="E303">
        <v>8</v>
      </c>
      <c r="G303" s="12">
        <v>2050000</v>
      </c>
      <c r="H303" s="3">
        <v>2100000</v>
      </c>
      <c r="I303" s="3">
        <v>1999999.9999999998</v>
      </c>
      <c r="J303" s="3">
        <f>(G303+G304)/2*(E304-E303)</f>
        <v>118100000</v>
      </c>
    </row>
    <row r="304" spans="1:13" x14ac:dyDescent="0.3">
      <c r="A304">
        <v>9</v>
      </c>
      <c r="B304">
        <v>6</v>
      </c>
      <c r="C304">
        <v>33701</v>
      </c>
      <c r="D304" t="s">
        <v>5</v>
      </c>
      <c r="E304">
        <v>12</v>
      </c>
      <c r="G304" s="12">
        <v>57000000</v>
      </c>
      <c r="H304" s="3">
        <v>33999999.999999993</v>
      </c>
      <c r="I304" s="3">
        <v>80000000</v>
      </c>
      <c r="J304" s="3"/>
      <c r="K304" s="3">
        <f>SUM(J301:J303)</f>
        <v>124500000</v>
      </c>
      <c r="L304">
        <f>LOG10(K304)</f>
        <v>8.0951693514317551</v>
      </c>
      <c r="M304" s="9">
        <f>8/(3.3*LOG(G304/G302))</f>
        <v>1.1367407686169633</v>
      </c>
    </row>
    <row r="305" spans="1:13" x14ac:dyDescent="0.3">
      <c r="A305">
        <v>9</v>
      </c>
      <c r="B305">
        <v>8</v>
      </c>
      <c r="C305">
        <v>33701</v>
      </c>
      <c r="D305" t="s">
        <v>5</v>
      </c>
      <c r="E305">
        <v>0</v>
      </c>
      <c r="G305" s="12">
        <v>895000</v>
      </c>
      <c r="H305" s="3">
        <v>890000</v>
      </c>
      <c r="I305" s="3">
        <v>899999.99999999988</v>
      </c>
      <c r="J305" s="3">
        <f>(G305+G306)/2*(E306-E305)</f>
        <v>2350000</v>
      </c>
    </row>
    <row r="306" spans="1:13" x14ac:dyDescent="0.3">
      <c r="A306">
        <v>9</v>
      </c>
      <c r="B306">
        <v>8</v>
      </c>
      <c r="C306">
        <v>33701</v>
      </c>
      <c r="D306" t="s">
        <v>5</v>
      </c>
      <c r="E306">
        <v>4</v>
      </c>
      <c r="G306" s="12">
        <v>280000</v>
      </c>
      <c r="H306" s="3">
        <v>280000</v>
      </c>
      <c r="J306" s="3">
        <f>(G306+G307)/2*(E307-E306)</f>
        <v>12160000</v>
      </c>
    </row>
    <row r="307" spans="1:13" x14ac:dyDescent="0.3">
      <c r="A307">
        <v>9</v>
      </c>
      <c r="B307">
        <v>8</v>
      </c>
      <c r="C307">
        <v>33701</v>
      </c>
      <c r="D307" t="s">
        <v>5</v>
      </c>
      <c r="E307">
        <v>8</v>
      </c>
      <c r="G307" s="12">
        <v>5800000</v>
      </c>
      <c r="H307" s="3">
        <v>4600000</v>
      </c>
      <c r="I307" s="3">
        <v>6999999.9999999991</v>
      </c>
      <c r="J307" s="3">
        <f>(G307+G308)/2*(E308-E307)</f>
        <v>73600000</v>
      </c>
    </row>
    <row r="308" spans="1:13" x14ac:dyDescent="0.3">
      <c r="A308">
        <v>9</v>
      </c>
      <c r="B308">
        <v>8</v>
      </c>
      <c r="C308">
        <v>33701</v>
      </c>
      <c r="D308" t="s">
        <v>5</v>
      </c>
      <c r="E308">
        <v>12</v>
      </c>
      <c r="G308" s="12">
        <v>30999999.999999996</v>
      </c>
      <c r="H308" s="3">
        <v>41999999.999999993</v>
      </c>
      <c r="I308" s="3">
        <v>20000000</v>
      </c>
      <c r="J308" s="3"/>
      <c r="K308" s="3">
        <f>SUM(J305:J307)</f>
        <v>88110000</v>
      </c>
      <c r="L308">
        <f>LOG10(K308)</f>
        <v>7.9450252012424629</v>
      </c>
      <c r="M308" s="9">
        <f>8/(3.3*LOG(G308/G306))</f>
        <v>1.1859104201423221</v>
      </c>
    </row>
    <row r="309" spans="1:13" x14ac:dyDescent="0.3">
      <c r="A309">
        <v>9</v>
      </c>
      <c r="B309">
        <v>9</v>
      </c>
      <c r="C309">
        <v>33701</v>
      </c>
      <c r="D309" t="s">
        <v>5</v>
      </c>
      <c r="E309">
        <v>0</v>
      </c>
      <c r="G309" s="12">
        <v>395000</v>
      </c>
      <c r="H309" s="3">
        <v>390000</v>
      </c>
      <c r="I309" s="3">
        <v>399999.99999999994</v>
      </c>
      <c r="J309" s="3">
        <f>(G309+G310)/2*(E310-E309)</f>
        <v>1990000</v>
      </c>
    </row>
    <row r="310" spans="1:13" x14ac:dyDescent="0.3">
      <c r="A310">
        <v>9</v>
      </c>
      <c r="B310">
        <v>9</v>
      </c>
      <c r="C310">
        <v>33701</v>
      </c>
      <c r="D310" t="s">
        <v>5</v>
      </c>
      <c r="E310">
        <v>4</v>
      </c>
      <c r="G310" s="12">
        <v>600000</v>
      </c>
      <c r="I310" s="3">
        <v>600000</v>
      </c>
      <c r="J310" s="3" t="s">
        <v>13</v>
      </c>
    </row>
    <row r="311" spans="1:13" x14ac:dyDescent="0.3">
      <c r="A311">
        <v>9</v>
      </c>
      <c r="B311">
        <v>9</v>
      </c>
      <c r="C311">
        <v>33701</v>
      </c>
      <c r="D311" t="s">
        <v>5</v>
      </c>
      <c r="E311">
        <v>8</v>
      </c>
      <c r="G311" s="12" t="s">
        <v>13</v>
      </c>
      <c r="H311" s="3" t="s">
        <v>13</v>
      </c>
      <c r="I311" s="3" t="s">
        <v>13</v>
      </c>
      <c r="J311" s="3" t="s">
        <v>13</v>
      </c>
    </row>
    <row r="312" spans="1:13" x14ac:dyDescent="0.3">
      <c r="A312">
        <v>9</v>
      </c>
      <c r="B312">
        <v>9</v>
      </c>
      <c r="C312">
        <v>33701</v>
      </c>
      <c r="D312" t="s">
        <v>5</v>
      </c>
      <c r="E312">
        <v>12</v>
      </c>
      <c r="G312" s="12" t="s">
        <v>13</v>
      </c>
      <c r="H312" s="3" t="s">
        <v>13</v>
      </c>
      <c r="I312" s="3" t="s">
        <v>13</v>
      </c>
      <c r="J312" s="3"/>
      <c r="K312" s="3" t="s">
        <v>13</v>
      </c>
      <c r="L312" t="e">
        <f>LOG10(K312)</f>
        <v>#VALUE!</v>
      </c>
      <c r="M312" s="9" t="s">
        <v>13</v>
      </c>
    </row>
    <row r="313" spans="1:13" x14ac:dyDescent="0.3">
      <c r="A313">
        <v>10</v>
      </c>
      <c r="B313">
        <v>2</v>
      </c>
      <c r="C313" s="8" t="s">
        <v>4</v>
      </c>
      <c r="D313" t="s">
        <v>5</v>
      </c>
      <c r="E313">
        <v>0</v>
      </c>
      <c r="F313">
        <v>-7.0000000000000001E-3</v>
      </c>
      <c r="G313" s="12">
        <f t="shared" ref="G313:G327" si="10">AVERAGE(H313:I313)</f>
        <v>600000</v>
      </c>
      <c r="H313" s="3">
        <f>6/(0.001*0.01)</f>
        <v>600000</v>
      </c>
      <c r="J313" s="3">
        <f>(G313+G314)/2*(E314-E313)</f>
        <v>1444799999.9999998</v>
      </c>
    </row>
    <row r="314" spans="1:13" x14ac:dyDescent="0.3">
      <c r="A314">
        <v>10</v>
      </c>
      <c r="B314">
        <v>2</v>
      </c>
      <c r="C314" s="8" t="s">
        <v>4</v>
      </c>
      <c r="D314" t="s">
        <v>5</v>
      </c>
      <c r="E314">
        <v>16</v>
      </c>
      <c r="F314">
        <v>0.33900000000000002</v>
      </c>
      <c r="G314" s="12">
        <f t="shared" si="10"/>
        <v>179999999.99999997</v>
      </c>
      <c r="H314" s="3">
        <f>18/(0.00001*0.01)</f>
        <v>179999999.99999997</v>
      </c>
      <c r="J314" s="3">
        <f>(G314+G315)/2*(E315-E314)</f>
        <v>1020000000</v>
      </c>
    </row>
    <row r="315" spans="1:13" x14ac:dyDescent="0.3">
      <c r="A315">
        <v>10</v>
      </c>
      <c r="B315">
        <v>2</v>
      </c>
      <c r="C315" s="8" t="s">
        <v>4</v>
      </c>
      <c r="D315" t="s">
        <v>5</v>
      </c>
      <c r="E315">
        <v>20</v>
      </c>
      <c r="F315">
        <v>0.54800000000000004</v>
      </c>
      <c r="G315" s="12">
        <f t="shared" si="10"/>
        <v>330000000</v>
      </c>
      <c r="H315" s="3">
        <f>33/(0.00001*0.01)</f>
        <v>330000000</v>
      </c>
      <c r="J315" s="3">
        <f>(G315+G316)/2*(E316-E315)</f>
        <v>1080000000</v>
      </c>
    </row>
    <row r="316" spans="1:13" x14ac:dyDescent="0.3">
      <c r="A316">
        <v>10</v>
      </c>
      <c r="B316">
        <v>2</v>
      </c>
      <c r="C316" s="8" t="s">
        <v>4</v>
      </c>
      <c r="D316" t="s">
        <v>5</v>
      </c>
      <c r="E316">
        <v>24</v>
      </c>
      <c r="F316">
        <v>0.78</v>
      </c>
      <c r="G316" s="12">
        <f t="shared" si="10"/>
        <v>210000000</v>
      </c>
      <c r="H316" s="3">
        <f>22/(0.00001*0.01)</f>
        <v>219999999.99999997</v>
      </c>
      <c r="I316" s="3">
        <f>2/(0.000001*0.01)</f>
        <v>200000000</v>
      </c>
      <c r="J316" s="3">
        <f>(G316+G317)/2*(E317-E316)</f>
        <v>5120000000</v>
      </c>
    </row>
    <row r="317" spans="1:13" x14ac:dyDescent="0.3">
      <c r="A317">
        <v>10</v>
      </c>
      <c r="B317">
        <v>2</v>
      </c>
      <c r="C317" s="8" t="s">
        <v>4</v>
      </c>
      <c r="D317" t="s">
        <v>5</v>
      </c>
      <c r="E317">
        <v>40</v>
      </c>
      <c r="F317">
        <v>1.629</v>
      </c>
      <c r="G317" s="12">
        <f t="shared" si="10"/>
        <v>430000000</v>
      </c>
      <c r="H317" s="3">
        <f>46/(0.00001*0.01)</f>
        <v>459999999.99999994</v>
      </c>
      <c r="I317" s="3">
        <f>4/(0.000001*0.01)</f>
        <v>400000000</v>
      </c>
      <c r="J317" s="3"/>
      <c r="K317" s="3">
        <f>SUM(J313:J316)</f>
        <v>8664800000</v>
      </c>
      <c r="L317">
        <f>LOG10(K317)</f>
        <v>9.9377585428261845</v>
      </c>
    </row>
    <row r="318" spans="1:13" x14ac:dyDescent="0.3">
      <c r="A318">
        <v>10</v>
      </c>
      <c r="B318">
        <v>4</v>
      </c>
      <c r="C318" s="8" t="s">
        <v>4</v>
      </c>
      <c r="D318" t="s">
        <v>5</v>
      </c>
      <c r="E318">
        <v>0</v>
      </c>
      <c r="F318">
        <v>0</v>
      </c>
      <c r="G318" s="12">
        <f t="shared" si="10"/>
        <v>275000</v>
      </c>
      <c r="H318" s="3">
        <f>25/(0.01*0.01)</f>
        <v>250000</v>
      </c>
      <c r="I318" s="3">
        <f>3/(0.001*0.01)</f>
        <v>300000</v>
      </c>
      <c r="J318" s="3">
        <f>(G318+G319)/2*(E319-E318)</f>
        <v>1402200000</v>
      </c>
    </row>
    <row r="319" spans="1:13" x14ac:dyDescent="0.3">
      <c r="A319">
        <v>10</v>
      </c>
      <c r="B319">
        <v>4</v>
      </c>
      <c r="C319" s="8" t="s">
        <v>4</v>
      </c>
      <c r="D319" t="s">
        <v>5</v>
      </c>
      <c r="E319">
        <v>16</v>
      </c>
      <c r="F319">
        <v>0.28199999999999997</v>
      </c>
      <c r="G319" s="12">
        <f t="shared" si="10"/>
        <v>175000000</v>
      </c>
      <c r="H319" s="3">
        <f>15/(0.00001*0.01)</f>
        <v>150000000</v>
      </c>
      <c r="I319" s="3">
        <f>2/(0.000001*0.01)</f>
        <v>200000000</v>
      </c>
      <c r="J319" s="3">
        <f>(G319+G320)/2*(E320-E319)</f>
        <v>1020000000</v>
      </c>
    </row>
    <row r="320" spans="1:13" x14ac:dyDescent="0.3">
      <c r="A320">
        <v>10</v>
      </c>
      <c r="B320">
        <v>4</v>
      </c>
      <c r="C320" s="8" t="s">
        <v>4</v>
      </c>
      <c r="D320" t="s">
        <v>5</v>
      </c>
      <c r="E320">
        <v>20</v>
      </c>
      <c r="F320">
        <v>0.45100000000000001</v>
      </c>
      <c r="G320" s="12">
        <f t="shared" si="10"/>
        <v>335000000</v>
      </c>
      <c r="H320" s="3">
        <f>27/(0.00001*0.01)</f>
        <v>270000000</v>
      </c>
      <c r="I320" s="3">
        <f>4/(0.000001*0.01)</f>
        <v>400000000</v>
      </c>
      <c r="J320" s="3">
        <f>(G320+G321)/2*(E321-E320)</f>
        <v>1070000000</v>
      </c>
    </row>
    <row r="321" spans="1:13" x14ac:dyDescent="0.3">
      <c r="A321">
        <v>10</v>
      </c>
      <c r="B321">
        <v>4</v>
      </c>
      <c r="C321" s="8" t="s">
        <v>4</v>
      </c>
      <c r="D321" t="s">
        <v>5</v>
      </c>
      <c r="E321">
        <v>24</v>
      </c>
      <c r="F321">
        <v>0.65200000000000002</v>
      </c>
      <c r="G321" s="12">
        <f t="shared" si="10"/>
        <v>200000000</v>
      </c>
      <c r="H321" s="3">
        <f>30/(0.00001*0.01)</f>
        <v>300000000</v>
      </c>
      <c r="I321" s="3">
        <f>1/(0.000001*0.01)</f>
        <v>100000000</v>
      </c>
      <c r="J321" s="3">
        <f>(G321+G322)/2*(E322-E321)</f>
        <v>6080000000</v>
      </c>
    </row>
    <row r="322" spans="1:13" x14ac:dyDescent="0.3">
      <c r="A322">
        <v>10</v>
      </c>
      <c r="B322">
        <v>4</v>
      </c>
      <c r="C322" s="8" t="s">
        <v>4</v>
      </c>
      <c r="D322" t="s">
        <v>5</v>
      </c>
      <c r="E322">
        <v>40</v>
      </c>
      <c r="F322">
        <v>0.91200000000000003</v>
      </c>
      <c r="G322" s="12">
        <f t="shared" si="10"/>
        <v>560000000</v>
      </c>
      <c r="H322" s="3">
        <f>52/(0.00001*0.01)</f>
        <v>519999999.99999994</v>
      </c>
      <c r="I322" s="3">
        <f>6/(0.000001*0.01)</f>
        <v>600000000</v>
      </c>
      <c r="J322" s="3"/>
      <c r="K322" s="3">
        <f>SUM(J318:J321)</f>
        <v>9572200000</v>
      </c>
      <c r="L322">
        <f>LOG10(K322)</f>
        <v>9.981011764114923</v>
      </c>
    </row>
    <row r="323" spans="1:13" x14ac:dyDescent="0.3">
      <c r="A323">
        <v>10</v>
      </c>
      <c r="B323">
        <v>5</v>
      </c>
      <c r="C323" s="8" t="s">
        <v>4</v>
      </c>
      <c r="D323" t="s">
        <v>5</v>
      </c>
      <c r="E323">
        <v>0</v>
      </c>
      <c r="F323">
        <v>4.0000000000000001E-3</v>
      </c>
      <c r="G323" s="12">
        <f t="shared" si="10"/>
        <v>725000</v>
      </c>
      <c r="H323" s="3">
        <f>55/(0.01*0.01)</f>
        <v>550000</v>
      </c>
      <c r="I323" s="3">
        <f>9/(0.001*0.01)</f>
        <v>899999.99999999988</v>
      </c>
      <c r="J323" s="3">
        <f>(G323+G324)/2*(E324-E323)</f>
        <v>2485800000</v>
      </c>
    </row>
    <row r="324" spans="1:13" x14ac:dyDescent="0.3">
      <c r="A324">
        <v>10</v>
      </c>
      <c r="B324">
        <v>5</v>
      </c>
      <c r="C324" s="8" t="s">
        <v>4</v>
      </c>
      <c r="D324" t="s">
        <v>5</v>
      </c>
      <c r="E324">
        <v>16</v>
      </c>
      <c r="F324">
        <v>0.42799999999999999</v>
      </c>
      <c r="G324" s="12">
        <f t="shared" si="10"/>
        <v>310000000</v>
      </c>
      <c r="H324" s="3">
        <f>22/(0.00001*0.01)</f>
        <v>219999999.99999997</v>
      </c>
      <c r="I324" s="3">
        <f>4/(0.000001*0.01)</f>
        <v>400000000</v>
      </c>
      <c r="J324" s="3">
        <f>(G324+G325)/2*(E325-E324)</f>
        <v>1250000000</v>
      </c>
    </row>
    <row r="325" spans="1:13" x14ac:dyDescent="0.3">
      <c r="A325">
        <v>10</v>
      </c>
      <c r="B325">
        <v>5</v>
      </c>
      <c r="C325" s="8" t="s">
        <v>4</v>
      </c>
      <c r="D325" t="s">
        <v>5</v>
      </c>
      <c r="E325">
        <v>20</v>
      </c>
      <c r="F325">
        <v>0.63400000000000001</v>
      </c>
      <c r="G325" s="12">
        <f t="shared" si="10"/>
        <v>315000000</v>
      </c>
      <c r="H325" s="3">
        <f>33/(0.00001*0.01)</f>
        <v>330000000</v>
      </c>
      <c r="I325" s="3">
        <f>3/(0.000001*0.01)</f>
        <v>300000000</v>
      </c>
      <c r="J325" s="3">
        <f>(G325+G326)/2*(E326-E325)</f>
        <v>1370000000</v>
      </c>
    </row>
    <row r="326" spans="1:13" x14ac:dyDescent="0.3">
      <c r="A326">
        <v>10</v>
      </c>
      <c r="B326">
        <v>5</v>
      </c>
      <c r="C326" s="8" t="s">
        <v>4</v>
      </c>
      <c r="D326" t="s">
        <v>5</v>
      </c>
      <c r="E326">
        <v>24</v>
      </c>
      <c r="F326">
        <v>0.86199999999999999</v>
      </c>
      <c r="G326" s="12">
        <f t="shared" si="10"/>
        <v>370000000</v>
      </c>
      <c r="H326" s="3">
        <f>34/(0.00001*0.01)</f>
        <v>340000000</v>
      </c>
      <c r="I326" s="3">
        <f>4/(0.000001*0.01)</f>
        <v>400000000</v>
      </c>
      <c r="J326" s="3">
        <f>(G326+G327)/2*(E327-E326)</f>
        <v>7480000000</v>
      </c>
    </row>
    <row r="327" spans="1:13" x14ac:dyDescent="0.3">
      <c r="A327">
        <v>10</v>
      </c>
      <c r="B327">
        <v>5</v>
      </c>
      <c r="C327" s="8" t="s">
        <v>4</v>
      </c>
      <c r="D327" t="s">
        <v>5</v>
      </c>
      <c r="E327">
        <v>40</v>
      </c>
      <c r="F327">
        <v>1.4750000000000001</v>
      </c>
      <c r="G327" s="12">
        <f t="shared" si="10"/>
        <v>565000000</v>
      </c>
      <c r="H327" s="3">
        <f>33/(0.00001*0.01)</f>
        <v>330000000</v>
      </c>
      <c r="I327" s="3">
        <f>8/(0.000001*0.01)</f>
        <v>800000000</v>
      </c>
      <c r="J327" s="3"/>
      <c r="K327" s="3">
        <f>SUM(J323:J326)</f>
        <v>12585800000</v>
      </c>
      <c r="L327">
        <f>LOG10(K327)</f>
        <v>10.099880826125395</v>
      </c>
    </row>
    <row r="328" spans="1:13" x14ac:dyDescent="0.3">
      <c r="A328">
        <v>10</v>
      </c>
      <c r="B328">
        <v>6</v>
      </c>
      <c r="C328" t="s">
        <v>4</v>
      </c>
      <c r="D328" t="s">
        <v>5</v>
      </c>
      <c r="E328">
        <v>0</v>
      </c>
      <c r="G328" s="12">
        <v>350000</v>
      </c>
      <c r="H328" s="3">
        <v>300000</v>
      </c>
      <c r="I328" s="3">
        <v>399999.99999999994</v>
      </c>
      <c r="J328" s="3">
        <f>(G328+G329)/2*(E329-E328)</f>
        <v>1280000</v>
      </c>
    </row>
    <row r="329" spans="1:13" x14ac:dyDescent="0.3">
      <c r="A329">
        <v>10</v>
      </c>
      <c r="B329">
        <v>6</v>
      </c>
      <c r="C329" t="s">
        <v>4</v>
      </c>
      <c r="D329" t="s">
        <v>5</v>
      </c>
      <c r="E329">
        <v>4</v>
      </c>
      <c r="G329" s="12">
        <v>290000</v>
      </c>
      <c r="H329" s="3">
        <v>180000</v>
      </c>
      <c r="I329" s="3">
        <v>399999.99999999994</v>
      </c>
      <c r="J329" s="3">
        <f>(G329+G330)/2*(E330-E329)</f>
        <v>7079999.9999999991</v>
      </c>
    </row>
    <row r="330" spans="1:13" x14ac:dyDescent="0.3">
      <c r="A330">
        <v>10</v>
      </c>
      <c r="B330">
        <v>6</v>
      </c>
      <c r="C330" t="s">
        <v>4</v>
      </c>
      <c r="D330" t="s">
        <v>5</v>
      </c>
      <c r="E330">
        <v>8</v>
      </c>
      <c r="G330" s="12">
        <v>3249999.9999999995</v>
      </c>
      <c r="H330" s="3">
        <v>3499999.9999999995</v>
      </c>
      <c r="I330" s="3">
        <v>2999999.9999999995</v>
      </c>
      <c r="J330" s="3">
        <f>(G330+G331)/2*(E331-E330)</f>
        <v>122500000</v>
      </c>
    </row>
    <row r="331" spans="1:13" x14ac:dyDescent="0.3">
      <c r="A331">
        <v>10</v>
      </c>
      <c r="B331">
        <v>6</v>
      </c>
      <c r="C331" t="s">
        <v>4</v>
      </c>
      <c r="D331" t="s">
        <v>5</v>
      </c>
      <c r="E331">
        <v>12</v>
      </c>
      <c r="G331" s="12">
        <v>58000000</v>
      </c>
      <c r="H331" s="3">
        <v>45999999.999999993</v>
      </c>
      <c r="I331" s="3">
        <v>70000000</v>
      </c>
      <c r="J331" s="3"/>
      <c r="K331" s="3">
        <f>SUM(J328:J330)</f>
        <v>130860000</v>
      </c>
      <c r="L331">
        <f>LOG10(K331)</f>
        <v>8.1168069159623446</v>
      </c>
      <c r="M331" s="9">
        <f>8/(3.3*LOG(G331/G329))</f>
        <v>1.0535466416390149</v>
      </c>
    </row>
    <row r="332" spans="1:13" x14ac:dyDescent="0.3">
      <c r="A332">
        <v>10</v>
      </c>
      <c r="B332">
        <v>7</v>
      </c>
      <c r="C332" t="s">
        <v>4</v>
      </c>
      <c r="D332" t="s">
        <v>5</v>
      </c>
      <c r="E332">
        <v>0</v>
      </c>
      <c r="G332" s="12">
        <v>600000</v>
      </c>
      <c r="I332" s="3">
        <v>600000</v>
      </c>
      <c r="J332" s="3">
        <f>(G332+G333)/2*(E333-E332)</f>
        <v>2370000</v>
      </c>
    </row>
    <row r="333" spans="1:13" x14ac:dyDescent="0.3">
      <c r="A333">
        <v>10</v>
      </c>
      <c r="B333">
        <v>7</v>
      </c>
      <c r="C333" t="s">
        <v>4</v>
      </c>
      <c r="D333" t="s">
        <v>5</v>
      </c>
      <c r="E333">
        <v>4</v>
      </c>
      <c r="G333" s="12">
        <v>585000</v>
      </c>
      <c r="H333" s="3">
        <v>370000</v>
      </c>
      <c r="I333" s="3">
        <v>799999.99999999988</v>
      </c>
      <c r="J333" s="3">
        <f>(G333+G334)/2*(E334-E333)</f>
        <v>10570000</v>
      </c>
    </row>
    <row r="334" spans="1:13" x14ac:dyDescent="0.3">
      <c r="A334">
        <v>10</v>
      </c>
      <c r="B334">
        <v>7</v>
      </c>
      <c r="C334" t="s">
        <v>4</v>
      </c>
      <c r="D334" t="s">
        <v>5</v>
      </c>
      <c r="E334">
        <v>8</v>
      </c>
      <c r="G334" s="12">
        <v>4700000</v>
      </c>
      <c r="H334" s="3">
        <v>4400000</v>
      </c>
      <c r="I334" s="3">
        <v>4999999.9999999991</v>
      </c>
      <c r="J334" s="3">
        <f>(G334+G335)/2*(E335-E334)</f>
        <v>119399999.99999999</v>
      </c>
    </row>
    <row r="335" spans="1:13" x14ac:dyDescent="0.3">
      <c r="A335">
        <v>10</v>
      </c>
      <c r="B335">
        <v>7</v>
      </c>
      <c r="C335" t="s">
        <v>4</v>
      </c>
      <c r="D335" t="s">
        <v>5</v>
      </c>
      <c r="E335">
        <v>12</v>
      </c>
      <c r="G335" s="12">
        <v>54999999.999999993</v>
      </c>
      <c r="H335" s="3">
        <v>49999999.999999993</v>
      </c>
      <c r="I335" s="3">
        <v>59999999.999999993</v>
      </c>
      <c r="J335" s="3"/>
      <c r="K335" s="3">
        <f>SUM(J332:J334)</f>
        <v>132339999.99999999</v>
      </c>
      <c r="L335">
        <f>LOG10(K335)</f>
        <v>8.1216911303075765</v>
      </c>
      <c r="M335" s="9">
        <f>8/(3.3*LOG(G335/G333))</f>
        <v>1.2285799924664924</v>
      </c>
    </row>
    <row r="336" spans="1:13" x14ac:dyDescent="0.3">
      <c r="A336">
        <v>10</v>
      </c>
      <c r="B336">
        <v>8</v>
      </c>
      <c r="C336" t="s">
        <v>4</v>
      </c>
      <c r="D336" t="s">
        <v>5</v>
      </c>
      <c r="E336">
        <v>0</v>
      </c>
      <c r="G336" s="12">
        <v>435000</v>
      </c>
      <c r="H336" s="3">
        <v>370000</v>
      </c>
      <c r="I336" s="3">
        <v>499999.99999999994</v>
      </c>
      <c r="J336" s="3">
        <f>(G336+G337)/2*(E337-E336)</f>
        <v>2270000</v>
      </c>
    </row>
    <row r="337" spans="1:13" x14ac:dyDescent="0.3">
      <c r="A337">
        <v>10</v>
      </c>
      <c r="B337">
        <v>8</v>
      </c>
      <c r="C337" t="s">
        <v>4</v>
      </c>
      <c r="D337" t="s">
        <v>5</v>
      </c>
      <c r="E337">
        <v>4</v>
      </c>
      <c r="G337" s="12">
        <v>700000</v>
      </c>
      <c r="I337" s="3">
        <v>700000</v>
      </c>
      <c r="J337" s="3">
        <f>(G337+G338)/2*(E338-E337)</f>
        <v>15099999.999999998</v>
      </c>
    </row>
    <row r="338" spans="1:13" x14ac:dyDescent="0.3">
      <c r="A338">
        <v>10</v>
      </c>
      <c r="B338">
        <v>8</v>
      </c>
      <c r="C338" t="s">
        <v>4</v>
      </c>
      <c r="D338" t="s">
        <v>5</v>
      </c>
      <c r="E338">
        <v>8</v>
      </c>
      <c r="G338" s="12">
        <v>6849999.9999999991</v>
      </c>
      <c r="H338" s="3">
        <v>3699999.9999999995</v>
      </c>
      <c r="I338" s="3">
        <v>9999999.9999999981</v>
      </c>
      <c r="J338" s="3">
        <f>(G338+G339)/2*(E339-E338)</f>
        <v>156699999.99999997</v>
      </c>
    </row>
    <row r="339" spans="1:13" x14ac:dyDescent="0.3">
      <c r="A339">
        <v>10</v>
      </c>
      <c r="B339">
        <v>8</v>
      </c>
      <c r="C339" t="s">
        <v>4</v>
      </c>
      <c r="D339" t="s">
        <v>5</v>
      </c>
      <c r="E339">
        <v>12</v>
      </c>
      <c r="G339" s="12">
        <v>71499999.999999985</v>
      </c>
      <c r="H339" s="3">
        <v>52999999.999999993</v>
      </c>
      <c r="I339" s="3">
        <v>89999999.999999985</v>
      </c>
      <c r="J339" s="3"/>
      <c r="K339" s="3">
        <f>SUM(J336:J338)</f>
        <v>174069999.99999997</v>
      </c>
      <c r="L339">
        <f>LOG10(K339)</f>
        <v>8.240723929318845</v>
      </c>
      <c r="M339" s="9">
        <f>8/(3.3*LOG(G339/G337))</f>
        <v>1.2065661803489252</v>
      </c>
    </row>
    <row r="340" spans="1:13" x14ac:dyDescent="0.3">
      <c r="A340">
        <v>10</v>
      </c>
      <c r="B340">
        <v>9</v>
      </c>
      <c r="C340" t="s">
        <v>4</v>
      </c>
      <c r="D340" t="s">
        <v>5</v>
      </c>
      <c r="E340">
        <v>0</v>
      </c>
      <c r="G340" s="12">
        <v>255000</v>
      </c>
      <c r="H340" s="3">
        <v>310000</v>
      </c>
      <c r="I340" s="3">
        <v>199999.99999999997</v>
      </c>
      <c r="J340" s="3">
        <f>(G340+G341)/2*(E341-E340)</f>
        <v>950000</v>
      </c>
    </row>
    <row r="341" spans="1:13" x14ac:dyDescent="0.3">
      <c r="A341">
        <v>10</v>
      </c>
      <c r="B341">
        <v>9</v>
      </c>
      <c r="C341" t="s">
        <v>4</v>
      </c>
      <c r="D341" t="s">
        <v>5</v>
      </c>
      <c r="E341">
        <v>4</v>
      </c>
      <c r="G341" s="12">
        <v>220000</v>
      </c>
      <c r="H341" s="3">
        <v>240000</v>
      </c>
      <c r="I341" s="3">
        <v>199999.99999999997</v>
      </c>
      <c r="J341" s="3" t="s">
        <v>13</v>
      </c>
    </row>
    <row r="342" spans="1:13" x14ac:dyDescent="0.3">
      <c r="A342">
        <v>10</v>
      </c>
      <c r="B342">
        <v>9</v>
      </c>
      <c r="C342" t="s">
        <v>4</v>
      </c>
      <c r="D342" t="s">
        <v>5</v>
      </c>
      <c r="E342">
        <v>8</v>
      </c>
      <c r="G342" s="12" t="s">
        <v>13</v>
      </c>
      <c r="H342" s="3" t="s">
        <v>13</v>
      </c>
      <c r="I342" s="3" t="s">
        <v>13</v>
      </c>
      <c r="J342" s="3" t="s">
        <v>13</v>
      </c>
    </row>
    <row r="343" spans="1:13" x14ac:dyDescent="0.3">
      <c r="A343">
        <v>10</v>
      </c>
      <c r="B343">
        <v>9</v>
      </c>
      <c r="C343" t="s">
        <v>4</v>
      </c>
      <c r="D343" t="s">
        <v>5</v>
      </c>
      <c r="E343">
        <v>12</v>
      </c>
      <c r="G343" s="12" t="s">
        <v>13</v>
      </c>
      <c r="H343" s="3" t="s">
        <v>13</v>
      </c>
      <c r="I343" s="3" t="s">
        <v>13</v>
      </c>
      <c r="J343" s="3"/>
      <c r="K343" s="3" t="s">
        <v>13</v>
      </c>
      <c r="L343" t="e">
        <f>LOG10(K343)</f>
        <v>#VALUE!</v>
      </c>
      <c r="M343" s="9" t="s">
        <v>13</v>
      </c>
    </row>
    <row r="344" spans="1:13" x14ac:dyDescent="0.3">
      <c r="A344">
        <v>11</v>
      </c>
      <c r="B344">
        <v>1</v>
      </c>
      <c r="C344" t="s">
        <v>17</v>
      </c>
      <c r="D344" t="s">
        <v>5</v>
      </c>
      <c r="E344">
        <v>0</v>
      </c>
      <c r="F344">
        <v>-2.1000000000000001E-2</v>
      </c>
      <c r="G344" s="12">
        <f t="shared" ref="G344:G358" si="11">AVERAGE(H344:I344)</f>
        <v>700000</v>
      </c>
      <c r="H344" s="3">
        <f>7/(0.001*0.01)</f>
        <v>700000</v>
      </c>
      <c r="J344" s="3">
        <f>(G344+G345)/2*(E345-E344)</f>
        <v>965600000</v>
      </c>
    </row>
    <row r="345" spans="1:13" x14ac:dyDescent="0.3">
      <c r="A345">
        <v>11</v>
      </c>
      <c r="B345">
        <v>1</v>
      </c>
      <c r="C345" t="s">
        <v>17</v>
      </c>
      <c r="D345" t="s">
        <v>5</v>
      </c>
      <c r="E345">
        <v>16</v>
      </c>
      <c r="F345">
        <v>0.35799999999999998</v>
      </c>
      <c r="G345" s="12">
        <f t="shared" si="11"/>
        <v>120000000</v>
      </c>
      <c r="H345" s="3">
        <f>14/(0.00001*0.01)</f>
        <v>140000000</v>
      </c>
      <c r="I345" s="3">
        <f>1/(0.000001*0.01)</f>
        <v>100000000</v>
      </c>
      <c r="J345" s="3">
        <f>(G345+G346)/2*(E346-E345)</f>
        <v>460000000</v>
      </c>
    </row>
    <row r="346" spans="1:13" x14ac:dyDescent="0.3">
      <c r="A346">
        <v>11</v>
      </c>
      <c r="B346">
        <v>1</v>
      </c>
      <c r="C346" t="s">
        <v>17</v>
      </c>
      <c r="D346" t="s">
        <v>5</v>
      </c>
      <c r="E346">
        <v>20</v>
      </c>
      <c r="F346">
        <v>0.48099999999999998</v>
      </c>
      <c r="G346" s="12">
        <f t="shared" si="11"/>
        <v>110000000</v>
      </c>
      <c r="H346" s="3">
        <f>2/(0.00001*0.01)</f>
        <v>20000000</v>
      </c>
      <c r="I346" s="3">
        <f>2/(0.000001*0.01)</f>
        <v>200000000</v>
      </c>
      <c r="J346" s="3">
        <f>(G346+G347)/2*(E347-E346)</f>
        <v>590000000</v>
      </c>
    </row>
    <row r="347" spans="1:13" x14ac:dyDescent="0.3">
      <c r="A347">
        <v>11</v>
      </c>
      <c r="B347">
        <v>1</v>
      </c>
      <c r="C347" t="s">
        <v>17</v>
      </c>
      <c r="D347" t="s">
        <v>5</v>
      </c>
      <c r="E347">
        <v>24</v>
      </c>
      <c r="F347">
        <v>0.70799999999999996</v>
      </c>
      <c r="G347" s="12">
        <f t="shared" si="11"/>
        <v>185000000</v>
      </c>
      <c r="H347" s="3">
        <f>7/(0.00001*0.01)</f>
        <v>70000000</v>
      </c>
      <c r="I347" s="3">
        <f>3/(0.000001*0.01)</f>
        <v>300000000</v>
      </c>
      <c r="J347" s="3">
        <f>(G347+G348)/2*(E348-E347)</f>
        <v>2120000000</v>
      </c>
    </row>
    <row r="348" spans="1:13" x14ac:dyDescent="0.3">
      <c r="A348">
        <v>11</v>
      </c>
      <c r="B348">
        <v>1</v>
      </c>
      <c r="C348" t="s">
        <v>17</v>
      </c>
      <c r="D348" t="s">
        <v>5</v>
      </c>
      <c r="E348">
        <v>40</v>
      </c>
      <c r="F348">
        <v>1.907</v>
      </c>
      <c r="G348" s="12">
        <f t="shared" si="11"/>
        <v>80000000</v>
      </c>
      <c r="H348" s="3">
        <f>6/(0.00001*0.01)</f>
        <v>59999999.999999993</v>
      </c>
      <c r="I348" s="3">
        <f>1/(0.000001*0.01)</f>
        <v>100000000</v>
      </c>
      <c r="J348" s="3"/>
      <c r="K348" s="3">
        <f>SUM(J344:J347)</f>
        <v>4135600000</v>
      </c>
      <c r="L348">
        <f>LOG10(K348)</f>
        <v>9.6165385266541694</v>
      </c>
    </row>
    <row r="349" spans="1:13" x14ac:dyDescent="0.3">
      <c r="A349">
        <v>11</v>
      </c>
      <c r="B349">
        <v>2</v>
      </c>
      <c r="C349" t="s">
        <v>17</v>
      </c>
      <c r="D349" t="s">
        <v>5</v>
      </c>
      <c r="E349">
        <v>0</v>
      </c>
      <c r="F349">
        <v>1.2E-2</v>
      </c>
      <c r="G349" s="12">
        <f t="shared" si="11"/>
        <v>325000</v>
      </c>
      <c r="H349" s="3">
        <f>35/(0.01*0.01)</f>
        <v>350000</v>
      </c>
      <c r="I349" s="3">
        <f>3/(0.001*0.01)</f>
        <v>300000</v>
      </c>
      <c r="J349" s="3">
        <f>(G349+G350)/2*(E350-E349)</f>
        <v>1162600000</v>
      </c>
    </row>
    <row r="350" spans="1:13" x14ac:dyDescent="0.3">
      <c r="A350">
        <v>11</v>
      </c>
      <c r="B350">
        <v>2</v>
      </c>
      <c r="C350" t="s">
        <v>17</v>
      </c>
      <c r="D350" t="s">
        <v>5</v>
      </c>
      <c r="E350">
        <v>16</v>
      </c>
      <c r="F350">
        <v>0.44700000000000001</v>
      </c>
      <c r="G350" s="12">
        <f t="shared" si="11"/>
        <v>145000000</v>
      </c>
      <c r="H350" s="3">
        <f>9/(0.00001*0.01)</f>
        <v>89999999.999999985</v>
      </c>
      <c r="I350" s="3">
        <f>2/(0.000001*0.01)</f>
        <v>200000000</v>
      </c>
      <c r="J350" s="3">
        <f>(G350+G351)/2*(E351-E350)</f>
        <v>1080000000</v>
      </c>
    </row>
    <row r="351" spans="1:13" x14ac:dyDescent="0.3">
      <c r="A351">
        <v>11</v>
      </c>
      <c r="B351">
        <v>2</v>
      </c>
      <c r="C351" t="s">
        <v>17</v>
      </c>
      <c r="D351" t="s">
        <v>5</v>
      </c>
      <c r="E351">
        <v>20</v>
      </c>
      <c r="F351">
        <v>0.68700000000000006</v>
      </c>
      <c r="G351" s="12">
        <f t="shared" si="11"/>
        <v>395000000</v>
      </c>
      <c r="H351" s="3">
        <f>39/(0.00001*0.01)</f>
        <v>389999999.99999994</v>
      </c>
      <c r="I351" s="3">
        <f>4/(0.000001*0.01)</f>
        <v>400000000</v>
      </c>
      <c r="J351" s="3">
        <f>(G351+G352)/2*(E352-E351)</f>
        <v>1010000000</v>
      </c>
    </row>
    <row r="352" spans="1:13" x14ac:dyDescent="0.3">
      <c r="A352">
        <v>11</v>
      </c>
      <c r="B352">
        <v>2</v>
      </c>
      <c r="C352" t="s">
        <v>17</v>
      </c>
      <c r="D352" t="s">
        <v>5</v>
      </c>
      <c r="E352">
        <v>24</v>
      </c>
      <c r="F352">
        <v>1.056</v>
      </c>
      <c r="G352" s="12">
        <f t="shared" si="11"/>
        <v>109999999.99999999</v>
      </c>
      <c r="H352" s="3">
        <f>11/(0.00001*0.01)</f>
        <v>109999999.99999999</v>
      </c>
      <c r="J352" s="3">
        <f>(G352+G353)/2*(E353-E352)</f>
        <v>1599999999.9999998</v>
      </c>
    </row>
    <row r="353" spans="1:13" x14ac:dyDescent="0.3">
      <c r="A353">
        <v>11</v>
      </c>
      <c r="B353">
        <v>2</v>
      </c>
      <c r="C353" t="s">
        <v>17</v>
      </c>
      <c r="D353" t="s">
        <v>5</v>
      </c>
      <c r="E353">
        <v>40</v>
      </c>
      <c r="F353">
        <v>2.0219999999999998</v>
      </c>
      <c r="G353" s="12">
        <f t="shared" si="11"/>
        <v>89999999.999999985</v>
      </c>
      <c r="H353" s="3">
        <f>9/(0.00001*0.01)</f>
        <v>89999999.999999985</v>
      </c>
      <c r="J353" s="3"/>
      <c r="K353" s="3">
        <f>SUM(J349:J352)</f>
        <v>4852600000</v>
      </c>
      <c r="L353">
        <f>LOG10(K353)</f>
        <v>9.6859744938802255</v>
      </c>
    </row>
    <row r="354" spans="1:13" x14ac:dyDescent="0.3">
      <c r="A354">
        <v>11</v>
      </c>
      <c r="B354">
        <v>3</v>
      </c>
      <c r="C354" t="s">
        <v>17</v>
      </c>
      <c r="D354" t="s">
        <v>5</v>
      </c>
      <c r="E354">
        <v>0</v>
      </c>
      <c r="F354">
        <v>6.0000000000000001E-3</v>
      </c>
      <c r="G354" s="12">
        <f t="shared" si="11"/>
        <v>175000</v>
      </c>
      <c r="H354" s="3">
        <f>25/(0.01*0.01)</f>
        <v>250000</v>
      </c>
      <c r="I354" s="3">
        <f>1/(0.001*0.01)</f>
        <v>99999.999999999985</v>
      </c>
      <c r="J354" s="3">
        <f>(G354+H355)/2*(E355-E354)</f>
        <v>801399999.99999988</v>
      </c>
    </row>
    <row r="355" spans="1:13" x14ac:dyDescent="0.3">
      <c r="A355">
        <v>11</v>
      </c>
      <c r="B355">
        <v>3</v>
      </c>
      <c r="C355" t="s">
        <v>17</v>
      </c>
      <c r="D355" t="s">
        <v>5</v>
      </c>
      <c r="E355">
        <v>16</v>
      </c>
      <c r="F355">
        <v>0.29099999999999998</v>
      </c>
      <c r="G355" s="12">
        <f t="shared" si="11"/>
        <v>99999999.999999985</v>
      </c>
      <c r="H355" s="3">
        <f>10/(0.00001*0.01)</f>
        <v>99999999.999999985</v>
      </c>
      <c r="J355" s="3">
        <f>(H355+G356)/2*(E356-E355)</f>
        <v>710000000</v>
      </c>
    </row>
    <row r="356" spans="1:13" x14ac:dyDescent="0.3">
      <c r="A356">
        <v>11</v>
      </c>
      <c r="B356">
        <v>3</v>
      </c>
      <c r="C356" t="s">
        <v>17</v>
      </c>
      <c r="D356" t="s">
        <v>5</v>
      </c>
      <c r="E356">
        <v>20</v>
      </c>
      <c r="F356">
        <v>0.43099999999999999</v>
      </c>
      <c r="G356" s="12">
        <f t="shared" si="11"/>
        <v>255000000</v>
      </c>
      <c r="H356" s="3">
        <f>11/(0.00001*0.01)</f>
        <v>109999999.99999999</v>
      </c>
      <c r="I356" s="3">
        <f>4/(0.000001*0.01)</f>
        <v>400000000</v>
      </c>
      <c r="J356" s="3">
        <f>(G356+G357)/2*(E357-E356)</f>
        <v>770000000</v>
      </c>
    </row>
    <row r="357" spans="1:13" x14ac:dyDescent="0.3">
      <c r="A357">
        <v>11</v>
      </c>
      <c r="B357">
        <v>3</v>
      </c>
      <c r="C357" t="s">
        <v>17</v>
      </c>
      <c r="D357" t="s">
        <v>5</v>
      </c>
      <c r="E357">
        <v>24</v>
      </c>
      <c r="F357">
        <v>0.622</v>
      </c>
      <c r="G357" s="12">
        <f t="shared" si="11"/>
        <v>129999999.99999999</v>
      </c>
      <c r="H357" s="3">
        <f>13/(0.00001*0.01)</f>
        <v>129999999.99999999</v>
      </c>
      <c r="J357" s="3">
        <f>(G357+G358)/2*(E358-E357)</f>
        <v>1880000000</v>
      </c>
    </row>
    <row r="358" spans="1:13" x14ac:dyDescent="0.3">
      <c r="A358">
        <v>11</v>
      </c>
      <c r="B358">
        <v>3</v>
      </c>
      <c r="C358" t="s">
        <v>17</v>
      </c>
      <c r="D358" t="s">
        <v>5</v>
      </c>
      <c r="E358">
        <v>40</v>
      </c>
      <c r="F358">
        <v>1.611</v>
      </c>
      <c r="G358" s="12">
        <f t="shared" si="11"/>
        <v>105000000</v>
      </c>
      <c r="H358" s="3">
        <f>11/(0.00001*0.01)</f>
        <v>109999999.99999999</v>
      </c>
      <c r="I358" s="3">
        <f>1/(0.000001*0.01)</f>
        <v>100000000</v>
      </c>
      <c r="J358" s="3"/>
      <c r="K358" s="3">
        <f>SUM(J354:J357)</f>
        <v>4161400000</v>
      </c>
      <c r="L358">
        <f>LOG10(K358)</f>
        <v>9.6192394628353615</v>
      </c>
    </row>
    <row r="359" spans="1:13" x14ac:dyDescent="0.3">
      <c r="A359">
        <v>11</v>
      </c>
      <c r="B359">
        <v>4</v>
      </c>
      <c r="C359" t="s">
        <v>17</v>
      </c>
      <c r="D359" t="s">
        <v>5</v>
      </c>
      <c r="E359">
        <v>0</v>
      </c>
      <c r="G359" s="12">
        <v>160000</v>
      </c>
      <c r="H359" s="3">
        <v>220000</v>
      </c>
      <c r="I359" s="3">
        <v>99999.999999999985</v>
      </c>
      <c r="J359" s="3">
        <f>(G359+G360)/2*(E360-E359)</f>
        <v>890000</v>
      </c>
    </row>
    <row r="360" spans="1:13" x14ac:dyDescent="0.3">
      <c r="A360">
        <v>11</v>
      </c>
      <c r="B360">
        <v>4</v>
      </c>
      <c r="C360" t="s">
        <v>17</v>
      </c>
      <c r="D360" t="s">
        <v>5</v>
      </c>
      <c r="E360">
        <v>4</v>
      </c>
      <c r="G360" s="12">
        <v>285000</v>
      </c>
      <c r="H360" s="3">
        <v>170000</v>
      </c>
      <c r="I360" s="3">
        <v>399999.99999999994</v>
      </c>
      <c r="J360" s="3">
        <f>(G360+G361)/2*(E361-E360)</f>
        <v>4770000</v>
      </c>
    </row>
    <row r="361" spans="1:13" x14ac:dyDescent="0.3">
      <c r="A361">
        <v>11</v>
      </c>
      <c r="B361">
        <v>4</v>
      </c>
      <c r="C361" t="s">
        <v>17</v>
      </c>
      <c r="D361" t="s">
        <v>5</v>
      </c>
      <c r="E361">
        <v>8</v>
      </c>
      <c r="G361" s="12">
        <v>2100000</v>
      </c>
      <c r="H361" s="3">
        <v>1200000</v>
      </c>
      <c r="I361" s="3">
        <v>2999999.9999999995</v>
      </c>
      <c r="J361" s="3">
        <f>(G361+G362)/2*(E362-E361)</f>
        <v>40200000</v>
      </c>
    </row>
    <row r="362" spans="1:13" x14ac:dyDescent="0.3">
      <c r="A362">
        <v>11</v>
      </c>
      <c r="B362">
        <v>4</v>
      </c>
      <c r="C362" t="s">
        <v>17</v>
      </c>
      <c r="D362" t="s">
        <v>5</v>
      </c>
      <c r="E362">
        <v>12</v>
      </c>
      <c r="G362" s="12">
        <v>18000000</v>
      </c>
      <c r="H362" s="3">
        <v>15999999.999999998</v>
      </c>
      <c r="I362" s="3">
        <v>20000000</v>
      </c>
      <c r="J362" s="3"/>
      <c r="K362" s="3">
        <f>SUM(J359:J361)</f>
        <v>45860000</v>
      </c>
      <c r="L362">
        <f>LOG10(K362)</f>
        <v>7.66143405039392</v>
      </c>
      <c r="M362" s="9">
        <f>8/(3.3*LOG(G362/G360))</f>
        <v>1.3464814489197556</v>
      </c>
    </row>
    <row r="363" spans="1:13" x14ac:dyDescent="0.3">
      <c r="A363">
        <v>11</v>
      </c>
      <c r="B363">
        <v>5</v>
      </c>
      <c r="C363" t="s">
        <v>17</v>
      </c>
      <c r="D363" t="s">
        <v>5</v>
      </c>
      <c r="E363">
        <v>0</v>
      </c>
      <c r="G363" s="12">
        <v>815000</v>
      </c>
      <c r="H363" s="3">
        <v>330000</v>
      </c>
      <c r="I363" s="3">
        <v>1300000</v>
      </c>
      <c r="J363" s="3">
        <f>(G363+G364)/2*(E364-E363)</f>
        <v>2250000</v>
      </c>
    </row>
    <row r="364" spans="1:13" x14ac:dyDescent="0.3">
      <c r="A364">
        <v>11</v>
      </c>
      <c r="B364">
        <v>5</v>
      </c>
      <c r="C364" t="s">
        <v>17</v>
      </c>
      <c r="D364" t="s">
        <v>5</v>
      </c>
      <c r="E364">
        <v>4</v>
      </c>
      <c r="G364" s="12">
        <v>310000</v>
      </c>
      <c r="H364" s="3">
        <v>310000</v>
      </c>
      <c r="J364" s="3">
        <f>(G364+G365)/2*(E365-E364)</f>
        <v>11319999.999999998</v>
      </c>
    </row>
    <row r="365" spans="1:13" x14ac:dyDescent="0.3">
      <c r="A365">
        <v>11</v>
      </c>
      <c r="B365">
        <v>5</v>
      </c>
      <c r="C365" t="s">
        <v>17</v>
      </c>
      <c r="D365" t="s">
        <v>5</v>
      </c>
      <c r="E365">
        <v>8</v>
      </c>
      <c r="G365" s="12">
        <v>5349999.9999999991</v>
      </c>
      <c r="H365" s="3">
        <v>3699999.9999999995</v>
      </c>
      <c r="I365" s="3">
        <v>6999999.9999999991</v>
      </c>
      <c r="J365" s="3">
        <f>(G365+G366)/2*(E366-E365)</f>
        <v>86699999.999999985</v>
      </c>
    </row>
    <row r="366" spans="1:13" x14ac:dyDescent="0.3">
      <c r="A366">
        <v>11</v>
      </c>
      <c r="B366">
        <v>5</v>
      </c>
      <c r="C366" t="s">
        <v>17</v>
      </c>
      <c r="D366" t="s">
        <v>5</v>
      </c>
      <c r="E366">
        <v>12</v>
      </c>
      <c r="G366" s="12">
        <v>37999999.999999993</v>
      </c>
      <c r="H366" s="3">
        <v>45999999.999999993</v>
      </c>
      <c r="I366" s="3">
        <v>29999999.999999996</v>
      </c>
      <c r="J366" s="3"/>
      <c r="K366" s="3">
        <f>SUM(J363:J365)</f>
        <v>100269999.99999999</v>
      </c>
      <c r="L366">
        <f>LOG10(K366)</f>
        <v>8.0011710149414004</v>
      </c>
      <c r="M366" s="9">
        <f>8/(3.3*LOG(G366/G364))</f>
        <v>1.1608010914903986</v>
      </c>
    </row>
    <row r="367" spans="1:13" x14ac:dyDescent="0.3">
      <c r="A367">
        <v>11</v>
      </c>
      <c r="B367">
        <v>6</v>
      </c>
      <c r="C367" t="s">
        <v>17</v>
      </c>
      <c r="D367" t="s">
        <v>5</v>
      </c>
      <c r="E367">
        <v>0</v>
      </c>
      <c r="G367" s="12">
        <v>120000</v>
      </c>
      <c r="H367" s="3">
        <v>140000</v>
      </c>
      <c r="I367" s="3">
        <v>99999.999999999985</v>
      </c>
      <c r="J367" s="3">
        <f>(G367+G368)/2*(E368-E367)</f>
        <v>630000</v>
      </c>
    </row>
    <row r="368" spans="1:13" x14ac:dyDescent="0.3">
      <c r="A368">
        <v>11</v>
      </c>
      <c r="B368">
        <v>6</v>
      </c>
      <c r="C368" t="s">
        <v>17</v>
      </c>
      <c r="D368" t="s">
        <v>5</v>
      </c>
      <c r="E368">
        <v>4</v>
      </c>
      <c r="G368" s="12">
        <v>195000</v>
      </c>
      <c r="H368" s="3">
        <v>90000</v>
      </c>
      <c r="I368" s="3">
        <v>300000</v>
      </c>
      <c r="J368" s="3">
        <f>(G368+G369)/2*(E369-E368)</f>
        <v>3989999.9999999995</v>
      </c>
    </row>
    <row r="369" spans="1:13" x14ac:dyDescent="0.3">
      <c r="A369">
        <v>11</v>
      </c>
      <c r="B369">
        <v>6</v>
      </c>
      <c r="C369" t="s">
        <v>17</v>
      </c>
      <c r="D369" t="s">
        <v>5</v>
      </c>
      <c r="E369">
        <v>8</v>
      </c>
      <c r="G369" s="12">
        <v>1799999.9999999998</v>
      </c>
      <c r="H369" s="3">
        <v>1599999.9999999998</v>
      </c>
      <c r="I369" s="3">
        <v>1999999.9999999998</v>
      </c>
      <c r="J369" s="3">
        <f>(G369+G370)/2*(E370-E369)</f>
        <v>42599999.999999993</v>
      </c>
    </row>
    <row r="370" spans="1:13" x14ac:dyDescent="0.3">
      <c r="A370">
        <v>11</v>
      </c>
      <c r="B370">
        <v>6</v>
      </c>
      <c r="C370" t="s">
        <v>17</v>
      </c>
      <c r="D370" t="s">
        <v>5</v>
      </c>
      <c r="E370">
        <v>12</v>
      </c>
      <c r="G370" s="12">
        <v>19499999.999999996</v>
      </c>
      <c r="H370" s="3">
        <v>8999999.9999999981</v>
      </c>
      <c r="I370" s="3">
        <v>29999999.999999996</v>
      </c>
      <c r="J370" s="3"/>
      <c r="K370" s="3">
        <f>SUM(J367:J369)</f>
        <v>47219999.999999993</v>
      </c>
      <c r="L370">
        <f>LOG10(K370)</f>
        <v>7.6741259827427077</v>
      </c>
      <c r="M370" s="9">
        <f>8/(3.3*LOG(G370/G368))</f>
        <v>1.2121212121212122</v>
      </c>
    </row>
    <row r="371" spans="1:13" x14ac:dyDescent="0.3">
      <c r="A371">
        <v>11</v>
      </c>
      <c r="B371">
        <v>8</v>
      </c>
      <c r="C371" t="s">
        <v>17</v>
      </c>
      <c r="D371" t="s">
        <v>5</v>
      </c>
      <c r="E371">
        <v>0</v>
      </c>
      <c r="G371" s="12">
        <v>215000</v>
      </c>
      <c r="J371" s="3">
        <f>(G371+G372)/2*(E372-E371)</f>
        <v>1040000</v>
      </c>
      <c r="K371" s="3"/>
      <c r="M371" s="9"/>
    </row>
    <row r="372" spans="1:13" x14ac:dyDescent="0.3">
      <c r="A372">
        <v>11</v>
      </c>
      <c r="B372">
        <v>8</v>
      </c>
      <c r="C372" t="s">
        <v>17</v>
      </c>
      <c r="D372" t="s">
        <v>5</v>
      </c>
      <c r="E372">
        <v>4</v>
      </c>
      <c r="G372" s="12">
        <v>305000</v>
      </c>
      <c r="J372" s="3">
        <f>(G372+G373)/2*(E373-E372)</f>
        <v>7410000</v>
      </c>
      <c r="K372" s="3"/>
      <c r="M372" s="9"/>
    </row>
    <row r="373" spans="1:13" x14ac:dyDescent="0.3">
      <c r="A373">
        <v>11</v>
      </c>
      <c r="B373">
        <v>8</v>
      </c>
      <c r="C373" t="s">
        <v>17</v>
      </c>
      <c r="D373" t="s">
        <v>5</v>
      </c>
      <c r="E373">
        <v>8</v>
      </c>
      <c r="G373" s="12">
        <v>3400000</v>
      </c>
      <c r="J373" s="3">
        <f>(G373+G374)/2*(E374-E373)</f>
        <v>80799999.999999985</v>
      </c>
      <c r="K373" s="3"/>
      <c r="M373" s="9"/>
    </row>
    <row r="374" spans="1:13" x14ac:dyDescent="0.3">
      <c r="A374">
        <v>11</v>
      </c>
      <c r="B374">
        <v>8</v>
      </c>
      <c r="C374" t="s">
        <v>17</v>
      </c>
      <c r="D374" t="s">
        <v>5</v>
      </c>
      <c r="E374">
        <v>12</v>
      </c>
      <c r="G374" s="12">
        <v>36999999.999999993</v>
      </c>
      <c r="J374" s="3"/>
      <c r="K374" s="3">
        <f>SUM(J371:J373)</f>
        <v>89249999.999999985</v>
      </c>
      <c r="L374">
        <f>LOG10(K374)</f>
        <v>7.9506082247842311</v>
      </c>
      <c r="M374" s="9">
        <f>8/(3.3*LOG(G374/G372))</f>
        <v>1.1633188884839991</v>
      </c>
    </row>
    <row r="375" spans="1:13" x14ac:dyDescent="0.3">
      <c r="A375">
        <v>12</v>
      </c>
      <c r="B375">
        <v>1</v>
      </c>
      <c r="C375" t="s">
        <v>15</v>
      </c>
      <c r="D375" t="s">
        <v>5</v>
      </c>
      <c r="E375">
        <v>0</v>
      </c>
      <c r="F375">
        <v>-2.3E-2</v>
      </c>
      <c r="G375" s="12">
        <f t="shared" ref="G375:G381" si="12">AVERAGE(H375:I375)</f>
        <v>255000</v>
      </c>
      <c r="H375" s="3">
        <f>31/(0.01*0.01)</f>
        <v>310000</v>
      </c>
      <c r="I375" s="3">
        <f>2/(0.001*0.01)</f>
        <v>199999.99999999997</v>
      </c>
      <c r="J375" s="3">
        <f>(G375+G376)/2*(E376-E375)</f>
        <v>1402040000</v>
      </c>
    </row>
    <row r="376" spans="1:13" x14ac:dyDescent="0.3">
      <c r="A376">
        <v>12</v>
      </c>
      <c r="B376">
        <v>1</v>
      </c>
      <c r="C376" t="s">
        <v>15</v>
      </c>
      <c r="D376" t="s">
        <v>5</v>
      </c>
      <c r="E376">
        <v>16</v>
      </c>
      <c r="F376">
        <v>0.26100000000000001</v>
      </c>
      <c r="G376" s="12">
        <f t="shared" si="12"/>
        <v>175000000</v>
      </c>
      <c r="H376" s="3">
        <f>15/(0.00001*0.01)</f>
        <v>150000000</v>
      </c>
      <c r="I376" s="3">
        <f>2/(0.000001*0.01)</f>
        <v>200000000</v>
      </c>
      <c r="J376" s="3">
        <f>(G376+G377)/2*(E377-E376)</f>
        <v>500000000</v>
      </c>
    </row>
    <row r="377" spans="1:13" x14ac:dyDescent="0.3">
      <c r="A377">
        <v>12</v>
      </c>
      <c r="B377">
        <v>1</v>
      </c>
      <c r="C377" t="s">
        <v>15</v>
      </c>
      <c r="D377" t="s">
        <v>5</v>
      </c>
      <c r="E377">
        <v>20</v>
      </c>
      <c r="F377">
        <v>0.39100000000000001</v>
      </c>
      <c r="G377" s="12">
        <f t="shared" si="12"/>
        <v>75000000</v>
      </c>
      <c r="H377" s="3">
        <f>5/(0.00001*0.01)</f>
        <v>49999999.999999993</v>
      </c>
      <c r="I377" s="3">
        <f>1/(0.000001*0.01)</f>
        <v>100000000</v>
      </c>
      <c r="J377" s="3">
        <f>(G377+G378)/2*(E378-E377)</f>
        <v>820000000</v>
      </c>
    </row>
    <row r="378" spans="1:13" x14ac:dyDescent="0.3">
      <c r="A378">
        <v>12</v>
      </c>
      <c r="B378">
        <v>1</v>
      </c>
      <c r="C378" t="s">
        <v>15</v>
      </c>
      <c r="D378" t="s">
        <v>5</v>
      </c>
      <c r="E378">
        <v>24</v>
      </c>
      <c r="F378">
        <v>0.59</v>
      </c>
      <c r="G378" s="12">
        <f t="shared" si="12"/>
        <v>335000000</v>
      </c>
      <c r="H378" s="3">
        <f>27/(0.00001*0.01)</f>
        <v>270000000</v>
      </c>
      <c r="I378" s="3">
        <f>4/(0.000001*0.01)</f>
        <v>400000000</v>
      </c>
      <c r="J378" s="3">
        <f>(G378+G379)/2*(E379-E378)</f>
        <v>9080000000</v>
      </c>
    </row>
    <row r="379" spans="1:13" x14ac:dyDescent="0.3">
      <c r="A379">
        <v>12</v>
      </c>
      <c r="B379">
        <v>1</v>
      </c>
      <c r="C379" t="s">
        <v>15</v>
      </c>
      <c r="D379" t="s">
        <v>5</v>
      </c>
      <c r="E379">
        <v>40</v>
      </c>
      <c r="F379">
        <v>1.508</v>
      </c>
      <c r="G379" s="12">
        <f t="shared" si="12"/>
        <v>800000000</v>
      </c>
      <c r="H379" s="3">
        <f>8/(0.000001*0.01)</f>
        <v>800000000</v>
      </c>
      <c r="J379" s="3"/>
      <c r="K379">
        <f>SUM(J375:J378)</f>
        <v>11802040000</v>
      </c>
      <c r="L379">
        <f>LOG10(K379)</f>
        <v>10.07195708223569</v>
      </c>
    </row>
    <row r="380" spans="1:13" x14ac:dyDescent="0.3">
      <c r="A380">
        <v>12</v>
      </c>
      <c r="B380">
        <v>2</v>
      </c>
      <c r="C380" t="s">
        <v>15</v>
      </c>
      <c r="D380" t="s">
        <v>5</v>
      </c>
      <c r="E380">
        <v>0</v>
      </c>
      <c r="F380">
        <v>8.9999999999999993E-3</v>
      </c>
      <c r="G380" s="12">
        <f t="shared" si="12"/>
        <v>170000</v>
      </c>
      <c r="H380" s="3">
        <f>14/(0.01*0.01)</f>
        <v>140000</v>
      </c>
      <c r="I380" s="3">
        <f>2/(0.001*0.01)</f>
        <v>199999.99999999997</v>
      </c>
      <c r="J380" s="3">
        <f>(G380+G381)/2*(E381-E380)</f>
        <v>961359999.99999988</v>
      </c>
    </row>
    <row r="381" spans="1:13" x14ac:dyDescent="0.3">
      <c r="A381">
        <v>12</v>
      </c>
      <c r="B381">
        <v>2</v>
      </c>
      <c r="C381" t="s">
        <v>15</v>
      </c>
      <c r="D381" t="s">
        <v>5</v>
      </c>
      <c r="E381">
        <v>16</v>
      </c>
      <c r="F381">
        <v>0.20100000000000001</v>
      </c>
      <c r="G381" s="12">
        <f t="shared" si="12"/>
        <v>119999999.99999999</v>
      </c>
      <c r="H381" s="3">
        <f>12/(0.00001*0.01)</f>
        <v>119999999.99999999</v>
      </c>
      <c r="J381" s="3" t="s">
        <v>13</v>
      </c>
    </row>
    <row r="382" spans="1:13" x14ac:dyDescent="0.3">
      <c r="A382">
        <v>12</v>
      </c>
      <c r="B382" s="4">
        <v>2</v>
      </c>
      <c r="C382" t="s">
        <v>15</v>
      </c>
      <c r="D382" s="4" t="s">
        <v>5</v>
      </c>
      <c r="E382" s="4">
        <v>20</v>
      </c>
      <c r="F382" s="4" t="s">
        <v>13</v>
      </c>
      <c r="G382" s="12" t="s">
        <v>13</v>
      </c>
      <c r="H382" s="5" t="s">
        <v>13</v>
      </c>
      <c r="I382" s="5" t="s">
        <v>13</v>
      </c>
      <c r="J382" s="5" t="s">
        <v>13</v>
      </c>
    </row>
    <row r="383" spans="1:13" x14ac:dyDescent="0.3">
      <c r="A383">
        <v>12</v>
      </c>
      <c r="B383">
        <v>2</v>
      </c>
      <c r="C383" t="s">
        <v>15</v>
      </c>
      <c r="D383" t="s">
        <v>5</v>
      </c>
      <c r="E383">
        <v>24</v>
      </c>
      <c r="F383">
        <v>0.44500000000000001</v>
      </c>
      <c r="G383" s="12">
        <f>AVERAGE(H383:I383)</f>
        <v>320000000</v>
      </c>
      <c r="H383" s="3">
        <f>14/(0.00001*0.01)</f>
        <v>140000000</v>
      </c>
      <c r="I383" s="3">
        <f>5/(0.000001*0.01)</f>
        <v>500000000</v>
      </c>
      <c r="J383" s="3" t="s">
        <v>13</v>
      </c>
    </row>
    <row r="384" spans="1:13" x14ac:dyDescent="0.3">
      <c r="A384">
        <v>12</v>
      </c>
      <c r="B384" s="4">
        <v>2</v>
      </c>
      <c r="C384" t="s">
        <v>15</v>
      </c>
      <c r="D384" s="4" t="s">
        <v>5</v>
      </c>
      <c r="E384" s="4">
        <v>40</v>
      </c>
      <c r="F384" s="4" t="s">
        <v>13</v>
      </c>
      <c r="G384" s="12" t="s">
        <v>13</v>
      </c>
      <c r="H384" s="5" t="s">
        <v>13</v>
      </c>
      <c r="I384" s="5" t="s">
        <v>13</v>
      </c>
      <c r="J384" s="5"/>
      <c r="K384" s="3">
        <v>8061360000</v>
      </c>
      <c r="L384">
        <v>9.9064083160817997</v>
      </c>
    </row>
    <row r="385" spans="1:13" x14ac:dyDescent="0.3">
      <c r="A385">
        <v>12</v>
      </c>
      <c r="B385">
        <v>4</v>
      </c>
      <c r="C385" t="s">
        <v>15</v>
      </c>
      <c r="D385" t="s">
        <v>5</v>
      </c>
      <c r="E385">
        <v>0</v>
      </c>
      <c r="F385">
        <v>1E-3</v>
      </c>
      <c r="G385" s="12">
        <f t="shared" ref="G385:G394" si="13">AVERAGE(H385:I385)</f>
        <v>720000</v>
      </c>
      <c r="H385" s="3">
        <f>64/(0.01*0.01)</f>
        <v>640000</v>
      </c>
      <c r="I385" s="3">
        <f>8/(0.001*0.01)</f>
        <v>799999.99999999988</v>
      </c>
      <c r="J385" s="3">
        <f>(G385+G386)/2*(E386-E385)</f>
        <v>1125760000</v>
      </c>
    </row>
    <row r="386" spans="1:13" x14ac:dyDescent="0.3">
      <c r="A386">
        <v>12</v>
      </c>
      <c r="B386">
        <v>4</v>
      </c>
      <c r="C386" t="s">
        <v>15</v>
      </c>
      <c r="D386" t="s">
        <v>5</v>
      </c>
      <c r="E386">
        <v>16</v>
      </c>
      <c r="F386">
        <v>0.24</v>
      </c>
      <c r="G386" s="12">
        <f t="shared" si="13"/>
        <v>140000000</v>
      </c>
      <c r="H386" s="3">
        <f>14/(0.00001*0.01)</f>
        <v>140000000</v>
      </c>
      <c r="J386" s="3">
        <f>(G386+G387)/2*(E387-E386)</f>
        <v>630000000</v>
      </c>
    </row>
    <row r="387" spans="1:13" x14ac:dyDescent="0.3">
      <c r="A387">
        <v>12</v>
      </c>
      <c r="B387">
        <v>4</v>
      </c>
      <c r="C387" t="s">
        <v>15</v>
      </c>
      <c r="D387" t="s">
        <v>5</v>
      </c>
      <c r="E387">
        <v>20</v>
      </c>
      <c r="F387">
        <v>0.35</v>
      </c>
      <c r="G387" s="12">
        <f t="shared" si="13"/>
        <v>175000000</v>
      </c>
      <c r="H387" s="3">
        <f>15/(0.00001*0.01)</f>
        <v>150000000</v>
      </c>
      <c r="I387" s="3">
        <f>2/(0.000001*0.01)</f>
        <v>200000000</v>
      </c>
      <c r="J387" s="3">
        <f>(G387+G388)/2*(E388-E387)</f>
        <v>810000000</v>
      </c>
    </row>
    <row r="388" spans="1:13" x14ac:dyDescent="0.3">
      <c r="A388">
        <v>12</v>
      </c>
      <c r="B388">
        <v>4</v>
      </c>
      <c r="C388" t="s">
        <v>15</v>
      </c>
      <c r="D388" t="s">
        <v>5</v>
      </c>
      <c r="E388">
        <v>24</v>
      </c>
      <c r="F388">
        <v>0.437</v>
      </c>
      <c r="G388" s="12">
        <f t="shared" si="13"/>
        <v>230000000</v>
      </c>
      <c r="H388" s="3">
        <f>16/(0.00001*0.01)</f>
        <v>160000000</v>
      </c>
      <c r="I388" s="3">
        <f>3/(0.000001*0.01)</f>
        <v>300000000</v>
      </c>
      <c r="J388" s="3">
        <f>(G388+G389)/2*(E389-E388)</f>
        <v>5640000000</v>
      </c>
    </row>
    <row r="389" spans="1:13" x14ac:dyDescent="0.3">
      <c r="A389">
        <v>12</v>
      </c>
      <c r="B389">
        <v>4</v>
      </c>
      <c r="C389" t="s">
        <v>15</v>
      </c>
      <c r="D389" t="s">
        <v>5</v>
      </c>
      <c r="E389">
        <v>40</v>
      </c>
      <c r="F389">
        <v>0.79200000000000004</v>
      </c>
      <c r="G389" s="12">
        <f t="shared" si="13"/>
        <v>475000000</v>
      </c>
      <c r="H389" s="3">
        <f>35/(0.00001*0.01)</f>
        <v>349999999.99999994</v>
      </c>
      <c r="I389" s="3">
        <f>6/(0.000001*0.01)</f>
        <v>600000000</v>
      </c>
      <c r="J389" s="3"/>
      <c r="K389" s="3">
        <f>SUM(J385:J388)</f>
        <v>8205760000</v>
      </c>
      <c r="L389">
        <f>LOG10(K389)</f>
        <v>9.9141188106811136</v>
      </c>
    </row>
    <row r="390" spans="1:13" x14ac:dyDescent="0.3">
      <c r="A390">
        <v>12</v>
      </c>
      <c r="B390">
        <v>5</v>
      </c>
      <c r="C390" t="s">
        <v>15</v>
      </c>
      <c r="D390" t="s">
        <v>5</v>
      </c>
      <c r="E390">
        <v>0</v>
      </c>
      <c r="F390">
        <v>0</v>
      </c>
      <c r="G390" s="12">
        <f t="shared" si="13"/>
        <v>10000</v>
      </c>
      <c r="H390" s="3">
        <f>1/(0.01*0.01)</f>
        <v>10000</v>
      </c>
      <c r="J390" s="3">
        <f>(G390+G391)/2*(E391-E390)</f>
        <v>1720080000</v>
      </c>
    </row>
    <row r="391" spans="1:13" x14ac:dyDescent="0.3">
      <c r="A391">
        <v>12</v>
      </c>
      <c r="B391">
        <v>5</v>
      </c>
      <c r="C391" t="s">
        <v>15</v>
      </c>
      <c r="D391" t="s">
        <v>5</v>
      </c>
      <c r="E391">
        <v>16</v>
      </c>
      <c r="F391">
        <v>0.192</v>
      </c>
      <c r="G391" s="12">
        <f t="shared" si="13"/>
        <v>215000000</v>
      </c>
      <c r="H391" s="3">
        <f>13/(0.00001*0.01)</f>
        <v>129999999.99999999</v>
      </c>
      <c r="I391" s="3">
        <f>3/(0.000001*0.01)</f>
        <v>300000000</v>
      </c>
      <c r="J391" s="3">
        <f>(G391+G392)/2*(E392-E391)</f>
        <v>790000000</v>
      </c>
    </row>
    <row r="392" spans="1:13" x14ac:dyDescent="0.3">
      <c r="A392">
        <v>12</v>
      </c>
      <c r="B392">
        <v>5</v>
      </c>
      <c r="C392" t="s">
        <v>15</v>
      </c>
      <c r="D392" t="s">
        <v>5</v>
      </c>
      <c r="E392">
        <v>20</v>
      </c>
      <c r="F392">
        <v>0.29899999999999999</v>
      </c>
      <c r="G392" s="12">
        <f t="shared" si="13"/>
        <v>179999999.99999997</v>
      </c>
      <c r="H392" s="3">
        <f>18/(0.00001*0.01)</f>
        <v>179999999.99999997</v>
      </c>
      <c r="J392" s="3">
        <f>(G392+G393)/2*(E393-E392)</f>
        <v>770000000</v>
      </c>
    </row>
    <row r="393" spans="1:13" x14ac:dyDescent="0.3">
      <c r="A393">
        <v>12</v>
      </c>
      <c r="B393">
        <v>5</v>
      </c>
      <c r="C393" t="s">
        <v>15</v>
      </c>
      <c r="D393" t="s">
        <v>5</v>
      </c>
      <c r="E393">
        <v>24</v>
      </c>
      <c r="F393">
        <v>0.42499999999999999</v>
      </c>
      <c r="G393" s="12">
        <f t="shared" si="13"/>
        <v>205000000</v>
      </c>
      <c r="H393" s="3">
        <f>21/(0.00001*0.01)</f>
        <v>209999999.99999997</v>
      </c>
      <c r="I393" s="3">
        <f>2/(0.000001*0.01)</f>
        <v>200000000</v>
      </c>
      <c r="J393" s="3">
        <f>(G393+G394)/2*(E394-E393)</f>
        <v>3959999999.9999995</v>
      </c>
    </row>
    <row r="394" spans="1:13" x14ac:dyDescent="0.3">
      <c r="A394">
        <v>12</v>
      </c>
      <c r="B394">
        <v>5</v>
      </c>
      <c r="C394" t="s">
        <v>15</v>
      </c>
      <c r="D394" t="s">
        <v>5</v>
      </c>
      <c r="E394">
        <v>40</v>
      </c>
      <c r="F394">
        <v>0.81799999999999995</v>
      </c>
      <c r="G394" s="12">
        <f t="shared" si="13"/>
        <v>289999999.99999994</v>
      </c>
      <c r="H394" s="3">
        <f>21/(0.00001*0.01)</f>
        <v>209999999.99999997</v>
      </c>
      <c r="I394" s="3">
        <f>37/(0.00001*0.01)</f>
        <v>369999999.99999994</v>
      </c>
      <c r="J394" s="3"/>
      <c r="K394" s="3">
        <f>SUM(J390:J393)</f>
        <v>7240080000</v>
      </c>
      <c r="L394">
        <f>LOG10(K394)</f>
        <v>9.8597433650046877</v>
      </c>
    </row>
    <row r="395" spans="1:13" x14ac:dyDescent="0.3">
      <c r="A395">
        <v>12</v>
      </c>
      <c r="B395">
        <v>6</v>
      </c>
      <c r="C395" t="s">
        <v>15</v>
      </c>
      <c r="D395" t="s">
        <v>5</v>
      </c>
      <c r="E395">
        <v>0</v>
      </c>
      <c r="G395" s="12">
        <v>530000</v>
      </c>
      <c r="H395" s="3">
        <v>560000</v>
      </c>
      <c r="I395" s="3">
        <v>499999.99999999994</v>
      </c>
      <c r="J395" s="3">
        <f>(G395+G396)/2*(E396-E395)</f>
        <v>2430000</v>
      </c>
    </row>
    <row r="396" spans="1:13" x14ac:dyDescent="0.3">
      <c r="A396">
        <v>12</v>
      </c>
      <c r="B396">
        <v>6</v>
      </c>
      <c r="C396" t="s">
        <v>15</v>
      </c>
      <c r="D396" t="s">
        <v>5</v>
      </c>
      <c r="E396">
        <v>4</v>
      </c>
      <c r="G396" s="12">
        <v>685000</v>
      </c>
      <c r="H396" s="3">
        <v>470000</v>
      </c>
      <c r="I396" s="3">
        <v>899999.99999999988</v>
      </c>
      <c r="J396" s="3">
        <f>(G396+G397)/2*(E397-E396)</f>
        <v>11170000</v>
      </c>
    </row>
    <row r="397" spans="1:13" x14ac:dyDescent="0.3">
      <c r="A397">
        <v>12</v>
      </c>
      <c r="B397">
        <v>6</v>
      </c>
      <c r="C397" t="s">
        <v>15</v>
      </c>
      <c r="D397" t="s">
        <v>5</v>
      </c>
      <c r="E397">
        <v>8</v>
      </c>
      <c r="G397" s="12">
        <v>4900000</v>
      </c>
      <c r="H397" s="3">
        <v>4800000</v>
      </c>
      <c r="I397" s="3">
        <v>4999999.9999999991</v>
      </c>
      <c r="J397" s="3">
        <f>(G397+G398)/2*(E398-E397)</f>
        <v>120799999.99999999</v>
      </c>
    </row>
    <row r="398" spans="1:13" x14ac:dyDescent="0.3">
      <c r="A398">
        <v>12</v>
      </c>
      <c r="B398">
        <v>6</v>
      </c>
      <c r="C398" t="s">
        <v>15</v>
      </c>
      <c r="D398" t="s">
        <v>5</v>
      </c>
      <c r="E398">
        <v>12</v>
      </c>
      <c r="G398" s="12">
        <v>55499999.999999993</v>
      </c>
      <c r="H398" s="3">
        <v>50999999.999999993</v>
      </c>
      <c r="I398" s="3">
        <v>59999999.999999993</v>
      </c>
      <c r="J398" s="3"/>
      <c r="K398" s="3">
        <f>SUM(J395:J397)</f>
        <v>134400000</v>
      </c>
      <c r="L398">
        <f>LOG10(K398)</f>
        <v>8.128399268717807</v>
      </c>
      <c r="M398" s="9">
        <f>8/(3.3*LOG(G398/G396))</f>
        <v>1.2701662795090649</v>
      </c>
    </row>
    <row r="399" spans="1:13" x14ac:dyDescent="0.3">
      <c r="A399">
        <v>12</v>
      </c>
      <c r="B399">
        <v>8</v>
      </c>
      <c r="C399" t="s">
        <v>15</v>
      </c>
      <c r="D399" t="s">
        <v>5</v>
      </c>
      <c r="E399">
        <v>0</v>
      </c>
      <c r="G399" s="12">
        <v>485000</v>
      </c>
      <c r="H399" s="3">
        <v>370000</v>
      </c>
      <c r="I399" s="3">
        <v>600000</v>
      </c>
      <c r="J399" s="3">
        <f>(G399+G400)/2*(E400-E399)</f>
        <v>1930000</v>
      </c>
    </row>
    <row r="400" spans="1:13" x14ac:dyDescent="0.3">
      <c r="A400">
        <v>12</v>
      </c>
      <c r="B400">
        <v>8</v>
      </c>
      <c r="C400" t="s">
        <v>15</v>
      </c>
      <c r="D400" t="s">
        <v>5</v>
      </c>
      <c r="E400">
        <v>4</v>
      </c>
      <c r="G400" s="12">
        <v>480000</v>
      </c>
      <c r="H400" s="3">
        <v>360000</v>
      </c>
      <c r="I400" s="3">
        <v>600000</v>
      </c>
      <c r="J400" s="3">
        <f>(G400+G401)/2*(E401-E400)</f>
        <v>12560000</v>
      </c>
    </row>
    <row r="401" spans="1:13" x14ac:dyDescent="0.3">
      <c r="A401">
        <v>12</v>
      </c>
      <c r="B401">
        <v>8</v>
      </c>
      <c r="C401" t="s">
        <v>15</v>
      </c>
      <c r="D401" t="s">
        <v>5</v>
      </c>
      <c r="E401">
        <v>8</v>
      </c>
      <c r="G401" s="12">
        <v>5800000</v>
      </c>
      <c r="H401" s="3">
        <v>4600000</v>
      </c>
      <c r="I401" s="3">
        <v>6999999.9999999991</v>
      </c>
      <c r="J401" s="3">
        <f>(G401+G402)/2*(E402-E401)</f>
        <v>57600000</v>
      </c>
    </row>
    <row r="402" spans="1:13" x14ac:dyDescent="0.3">
      <c r="A402">
        <v>12</v>
      </c>
      <c r="B402">
        <v>8</v>
      </c>
      <c r="C402" t="s">
        <v>15</v>
      </c>
      <c r="D402" t="s">
        <v>5</v>
      </c>
      <c r="E402">
        <v>12</v>
      </c>
      <c r="G402" s="12">
        <v>23000000</v>
      </c>
      <c r="H402" s="3">
        <v>25999999.999999996</v>
      </c>
      <c r="I402" s="3">
        <v>20000000</v>
      </c>
      <c r="J402" s="3"/>
      <c r="K402" s="3">
        <f>SUM(J399:J401)</f>
        <v>72090000</v>
      </c>
      <c r="L402">
        <f>LOG10(K402)</f>
        <v>7.8578750255235628</v>
      </c>
      <c r="M402" s="9">
        <f>8/(3.3*LOG(G402/G400))</f>
        <v>1.4425836101290215</v>
      </c>
    </row>
    <row r="403" spans="1:13" x14ac:dyDescent="0.3">
      <c r="A403">
        <v>12</v>
      </c>
      <c r="B403">
        <v>10</v>
      </c>
      <c r="C403" t="s">
        <v>15</v>
      </c>
      <c r="D403" t="s">
        <v>5</v>
      </c>
      <c r="E403">
        <v>0</v>
      </c>
      <c r="G403" s="12">
        <v>270000</v>
      </c>
      <c r="J403" s="3">
        <f>(G403+G404)/2*(E404-E403)</f>
        <v>1490000</v>
      </c>
      <c r="K403" s="3"/>
      <c r="M403" s="9"/>
    </row>
    <row r="404" spans="1:13" x14ac:dyDescent="0.3">
      <c r="A404">
        <v>12</v>
      </c>
      <c r="B404">
        <v>10</v>
      </c>
      <c r="C404" t="s">
        <v>15</v>
      </c>
      <c r="D404" t="s">
        <v>5</v>
      </c>
      <c r="E404">
        <v>4</v>
      </c>
      <c r="G404" s="12">
        <v>475000</v>
      </c>
      <c r="J404" s="3">
        <f>(G404+G405)/2*(E405-E404)</f>
        <v>10649999.999999998</v>
      </c>
      <c r="K404" s="3"/>
      <c r="M404" s="9"/>
    </row>
    <row r="405" spans="1:13" x14ac:dyDescent="0.3">
      <c r="A405">
        <v>12</v>
      </c>
      <c r="B405">
        <v>10</v>
      </c>
      <c r="C405" t="s">
        <v>15</v>
      </c>
      <c r="D405" t="s">
        <v>5</v>
      </c>
      <c r="E405">
        <v>8</v>
      </c>
      <c r="G405" s="12">
        <v>4849999.9999999991</v>
      </c>
      <c r="J405" s="3">
        <f>(G405+G406)/2*(E406-E405)</f>
        <v>75699999.999999985</v>
      </c>
      <c r="K405" s="3"/>
      <c r="M405" s="9"/>
    </row>
    <row r="406" spans="1:13" x14ac:dyDescent="0.3">
      <c r="A406">
        <v>12</v>
      </c>
      <c r="B406">
        <v>10</v>
      </c>
      <c r="C406" t="s">
        <v>15</v>
      </c>
      <c r="D406" t="s">
        <v>5</v>
      </c>
      <c r="E406">
        <v>12</v>
      </c>
      <c r="G406" s="12">
        <v>32999999.999999996</v>
      </c>
      <c r="J406" s="3"/>
      <c r="K406" s="3">
        <f>SUM(J403:J405)</f>
        <v>87839999.999999985</v>
      </c>
      <c r="L406">
        <f>LOG10(K406)</f>
        <v>7.9436923271060165</v>
      </c>
      <c r="M406" s="9">
        <f>8/(3.3*LOG(G406/G404))</f>
        <v>1.316220906253865</v>
      </c>
    </row>
    <row r="407" spans="1:13" x14ac:dyDescent="0.3">
      <c r="A407">
        <v>12</v>
      </c>
      <c r="B407">
        <v>11</v>
      </c>
      <c r="C407" t="s">
        <v>15</v>
      </c>
      <c r="D407" t="s">
        <v>5</v>
      </c>
      <c r="E407">
        <v>0</v>
      </c>
      <c r="G407" s="12">
        <v>175000</v>
      </c>
      <c r="J407" s="3">
        <f>(G407+G408)/2*(E408-E407)</f>
        <v>1020000</v>
      </c>
      <c r="K407" s="3"/>
      <c r="M407" s="9"/>
    </row>
    <row r="408" spans="1:13" x14ac:dyDescent="0.3">
      <c r="A408">
        <v>12</v>
      </c>
      <c r="B408">
        <v>11</v>
      </c>
      <c r="C408" t="s">
        <v>15</v>
      </c>
      <c r="D408" t="s">
        <v>5</v>
      </c>
      <c r="E408">
        <v>4</v>
      </c>
      <c r="G408" s="12">
        <v>335000</v>
      </c>
      <c r="J408" s="3">
        <f>(G408+G409)/2*(E409-E408)</f>
        <v>8470000</v>
      </c>
      <c r="K408" s="3"/>
      <c r="M408" s="9"/>
    </row>
    <row r="409" spans="1:13" x14ac:dyDescent="0.3">
      <c r="A409">
        <v>12</v>
      </c>
      <c r="B409">
        <v>11</v>
      </c>
      <c r="C409" t="s">
        <v>15</v>
      </c>
      <c r="D409" t="s">
        <v>5</v>
      </c>
      <c r="E409">
        <v>8</v>
      </c>
      <c r="G409" s="12">
        <v>3899999.9999999995</v>
      </c>
      <c r="J409" s="3">
        <f>(G409+G410)/2*(E410-E409)</f>
        <v>73799999.999999985</v>
      </c>
      <c r="K409" s="3"/>
      <c r="M409" s="9"/>
    </row>
    <row r="410" spans="1:13" x14ac:dyDescent="0.3">
      <c r="A410">
        <v>12</v>
      </c>
      <c r="B410">
        <v>11</v>
      </c>
      <c r="C410" t="s">
        <v>15</v>
      </c>
      <c r="D410" t="s">
        <v>5</v>
      </c>
      <c r="E410">
        <v>12</v>
      </c>
      <c r="G410" s="12">
        <v>32999999.999999993</v>
      </c>
      <c r="J410" s="3"/>
      <c r="K410" s="3">
        <f>SUM(J407:J409)</f>
        <v>83289999.999999985</v>
      </c>
      <c r="L410">
        <f>LOG10(K410)</f>
        <v>7.9205928620848081</v>
      </c>
      <c r="M410" s="9">
        <f>8/(3.3*LOG(G410/G408))</f>
        <v>1.2160922806903234</v>
      </c>
    </row>
    <row r="411" spans="1:13" x14ac:dyDescent="0.3">
      <c r="J411" s="3"/>
    </row>
    <row r="412" spans="1:13" x14ac:dyDescent="0.3">
      <c r="J412" s="3"/>
    </row>
    <row r="413" spans="1:13" x14ac:dyDescent="0.3">
      <c r="J413" s="3"/>
    </row>
    <row r="414" spans="1:13" x14ac:dyDescent="0.3">
      <c r="J414" s="3"/>
      <c r="K414" s="3"/>
    </row>
    <row r="418" spans="11:11" x14ac:dyDescent="0.3">
      <c r="K418" s="3"/>
    </row>
  </sheetData>
  <autoFilter ref="B1:M419" xr:uid="{D4AE60C0-F722-46D4-A91D-33FF7931533A}"/>
  <sortState xmlns:xlrd2="http://schemas.microsoft.com/office/spreadsheetml/2017/richdata2" ref="A2:M418">
    <sortCondition ref="A2:A418"/>
    <sortCondition ref="B2:B418"/>
    <sortCondition ref="E2:E41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7E5E7-A00D-4528-91E4-417FAC54FFA9}">
  <dimension ref="A1:F52"/>
  <sheetViews>
    <sheetView workbookViewId="0">
      <pane ySplit="1" topLeftCell="A2" activePane="bottomLeft" state="frozen"/>
      <selection pane="bottomLeft" activeCell="G1" sqref="G1:L1048576"/>
    </sheetView>
  </sheetViews>
  <sheetFormatPr defaultRowHeight="14.4" x14ac:dyDescent="0.3"/>
  <cols>
    <col min="4" max="4" width="10.5546875" style="15" customWidth="1"/>
    <col min="5" max="5" width="8.77734375" style="12"/>
    <col min="6" max="6" width="8.77734375" style="16"/>
  </cols>
  <sheetData>
    <row r="1" spans="1:6" s="10" customFormat="1" ht="43.2" x14ac:dyDescent="0.3">
      <c r="A1" s="10" t="s">
        <v>25</v>
      </c>
      <c r="B1" s="10" t="s">
        <v>9</v>
      </c>
      <c r="C1" s="10" t="s">
        <v>3</v>
      </c>
      <c r="D1" s="13" t="s">
        <v>24</v>
      </c>
      <c r="E1" s="11" t="s">
        <v>11</v>
      </c>
      <c r="F1" s="14" t="s">
        <v>12</v>
      </c>
    </row>
    <row r="2" spans="1:6" x14ac:dyDescent="0.3">
      <c r="A2">
        <v>1</v>
      </c>
      <c r="B2">
        <v>5</v>
      </c>
      <c r="C2" t="s">
        <v>20</v>
      </c>
      <c r="D2" s="15">
        <v>0.91745537745581585</v>
      </c>
      <c r="E2" s="12">
        <v>85429999.999999985</v>
      </c>
      <c r="F2" s="16">
        <v>7.931610406362962</v>
      </c>
    </row>
    <row r="3" spans="1:6" x14ac:dyDescent="0.3">
      <c r="A3">
        <v>1</v>
      </c>
      <c r="B3">
        <v>6</v>
      </c>
      <c r="C3" t="s">
        <v>20</v>
      </c>
      <c r="D3" s="15" t="s">
        <v>13</v>
      </c>
      <c r="E3" s="12" t="s">
        <v>13</v>
      </c>
      <c r="F3" s="16" t="s">
        <v>13</v>
      </c>
    </row>
    <row r="4" spans="1:6" x14ac:dyDescent="0.3">
      <c r="A4">
        <v>1</v>
      </c>
      <c r="B4">
        <v>8</v>
      </c>
      <c r="C4" t="s">
        <v>20</v>
      </c>
      <c r="D4" s="15">
        <v>0.93623661248949508</v>
      </c>
      <c r="E4" s="12">
        <v>111139999.99999999</v>
      </c>
      <c r="F4" s="16">
        <v>8.0458703924493609</v>
      </c>
    </row>
    <row r="5" spans="1:6" x14ac:dyDescent="0.3">
      <c r="A5">
        <v>1</v>
      </c>
      <c r="B5">
        <v>9</v>
      </c>
      <c r="C5" t="s">
        <v>20</v>
      </c>
      <c r="D5" s="15">
        <v>0.86013447032670209</v>
      </c>
      <c r="E5" s="12">
        <v>90020000</v>
      </c>
      <c r="F5" s="16">
        <v>7.9543390086024601</v>
      </c>
    </row>
    <row r="6" spans="1:6" x14ac:dyDescent="0.3">
      <c r="A6">
        <v>2</v>
      </c>
      <c r="B6">
        <v>5</v>
      </c>
      <c r="C6" t="s">
        <v>21</v>
      </c>
      <c r="D6" s="15">
        <v>0.95067174967304235</v>
      </c>
      <c r="E6" s="12">
        <v>255879999.99999997</v>
      </c>
      <c r="F6" s="16">
        <v>8.4080363420455253</v>
      </c>
    </row>
    <row r="7" spans="1:6" x14ac:dyDescent="0.3">
      <c r="A7">
        <v>2</v>
      </c>
      <c r="B7">
        <v>6</v>
      </c>
      <c r="C7" t="s">
        <v>21</v>
      </c>
      <c r="D7" s="15">
        <v>0.87011408969251236</v>
      </c>
      <c r="E7" s="12">
        <v>246589999.99999997</v>
      </c>
      <c r="F7" s="16">
        <v>8.3919754606097623</v>
      </c>
    </row>
    <row r="8" spans="1:6" x14ac:dyDescent="0.3">
      <c r="A8">
        <v>2</v>
      </c>
      <c r="B8">
        <v>7</v>
      </c>
      <c r="C8" t="s">
        <v>21</v>
      </c>
      <c r="D8" s="15">
        <v>0.92925811925746216</v>
      </c>
      <c r="E8" s="12">
        <v>144620000</v>
      </c>
      <c r="F8" s="16">
        <v>8.1602283571978589</v>
      </c>
    </row>
    <row r="9" spans="1:6" x14ac:dyDescent="0.3">
      <c r="A9">
        <v>2</v>
      </c>
      <c r="B9">
        <v>8</v>
      </c>
      <c r="C9" t="s">
        <v>21</v>
      </c>
      <c r="D9" s="15">
        <v>0.87917818076483256</v>
      </c>
      <c r="E9" s="12" t="s">
        <v>13</v>
      </c>
      <c r="F9" s="16" t="s">
        <v>13</v>
      </c>
    </row>
    <row r="10" spans="1:6" x14ac:dyDescent="0.3">
      <c r="A10">
        <v>3</v>
      </c>
      <c r="B10">
        <v>5</v>
      </c>
      <c r="C10" t="s">
        <v>18</v>
      </c>
      <c r="D10" s="15">
        <v>0.80808080808080818</v>
      </c>
      <c r="E10" s="12">
        <v>251599999.99999997</v>
      </c>
      <c r="F10" s="16">
        <v>8.4007106367732316</v>
      </c>
    </row>
    <row r="11" spans="1:6" x14ac:dyDescent="0.3">
      <c r="A11">
        <v>3</v>
      </c>
      <c r="B11">
        <v>6</v>
      </c>
      <c r="C11" t="s">
        <v>18</v>
      </c>
      <c r="D11" s="15">
        <v>0.89821021365475273</v>
      </c>
      <c r="E11" s="12">
        <v>155510000</v>
      </c>
      <c r="F11" s="16">
        <v>8.1917583213704486</v>
      </c>
    </row>
    <row r="12" spans="1:6" x14ac:dyDescent="0.3">
      <c r="A12">
        <v>3</v>
      </c>
      <c r="B12">
        <v>7</v>
      </c>
      <c r="C12" t="s">
        <v>18</v>
      </c>
      <c r="D12" s="15">
        <v>1.1037874310728077</v>
      </c>
      <c r="E12" s="12">
        <v>79619999.999999985</v>
      </c>
      <c r="F12" s="16">
        <v>7.9010221732480792</v>
      </c>
    </row>
    <row r="13" spans="1:6" x14ac:dyDescent="0.3">
      <c r="A13">
        <v>3</v>
      </c>
      <c r="B13">
        <v>8</v>
      </c>
      <c r="C13" t="s">
        <v>18</v>
      </c>
      <c r="D13" s="15">
        <v>0.89821021365475273</v>
      </c>
      <c r="E13" s="12">
        <v>110639999.99999999</v>
      </c>
      <c r="F13" s="16">
        <v>8.0439121671012543</v>
      </c>
    </row>
    <row r="14" spans="1:6" x14ac:dyDescent="0.3">
      <c r="A14">
        <v>4</v>
      </c>
      <c r="B14">
        <v>5</v>
      </c>
      <c r="C14" t="s">
        <v>19</v>
      </c>
      <c r="D14" s="15">
        <v>1.1896437494890812</v>
      </c>
      <c r="E14" s="12">
        <v>105840000</v>
      </c>
      <c r="F14" s="16">
        <v>8.0246498311794454</v>
      </c>
    </row>
    <row r="15" spans="1:6" x14ac:dyDescent="0.3">
      <c r="A15">
        <v>4</v>
      </c>
      <c r="B15">
        <v>6</v>
      </c>
      <c r="C15" t="s">
        <v>19</v>
      </c>
      <c r="D15" s="15">
        <v>0.94737563473663777</v>
      </c>
      <c r="E15" s="12">
        <v>156239999.99999997</v>
      </c>
      <c r="F15" s="16">
        <v>8.1937922302797972</v>
      </c>
    </row>
    <row r="16" spans="1:6" x14ac:dyDescent="0.3">
      <c r="A16">
        <v>4</v>
      </c>
      <c r="B16">
        <v>7</v>
      </c>
      <c r="C16" t="s">
        <v>19</v>
      </c>
      <c r="D16" s="15">
        <v>1.0017967062326092</v>
      </c>
      <c r="E16" s="12">
        <v>159859999.99999997</v>
      </c>
      <c r="F16" s="16">
        <v>8.2037398086338573</v>
      </c>
    </row>
    <row r="17" spans="1:6" x14ac:dyDescent="0.3">
      <c r="A17">
        <v>4</v>
      </c>
      <c r="B17">
        <v>8</v>
      </c>
      <c r="C17" t="s">
        <v>19</v>
      </c>
      <c r="D17" s="15">
        <v>0.90593520579230802</v>
      </c>
      <c r="E17" s="12">
        <v>156089999.99999997</v>
      </c>
      <c r="F17" s="16">
        <v>8.1933750806156986</v>
      </c>
    </row>
    <row r="18" spans="1:6" x14ac:dyDescent="0.3">
      <c r="A18">
        <v>5</v>
      </c>
      <c r="B18">
        <v>6</v>
      </c>
      <c r="C18" t="s">
        <v>22</v>
      </c>
      <c r="D18" s="15">
        <v>1.0800578705899577</v>
      </c>
      <c r="E18" s="12">
        <v>97650000</v>
      </c>
      <c r="F18" s="16">
        <v>7.9896722476238731</v>
      </c>
    </row>
    <row r="19" spans="1:6" x14ac:dyDescent="0.3">
      <c r="A19">
        <v>5</v>
      </c>
      <c r="B19">
        <v>7</v>
      </c>
      <c r="C19" t="s">
        <v>22</v>
      </c>
      <c r="D19" s="15">
        <v>1.0665380851465032</v>
      </c>
      <c r="E19" s="12">
        <v>329600000</v>
      </c>
      <c r="F19" s="16">
        <v>8.5179872030250774</v>
      </c>
    </row>
    <row r="20" spans="1:6" x14ac:dyDescent="0.3">
      <c r="A20">
        <v>5</v>
      </c>
      <c r="B20">
        <v>8</v>
      </c>
      <c r="C20" t="s">
        <v>22</v>
      </c>
      <c r="D20" s="15">
        <v>0.96466765150831013</v>
      </c>
      <c r="E20" s="12">
        <v>202579999.99999997</v>
      </c>
      <c r="F20" s="16">
        <v>8.3065965667972748</v>
      </c>
    </row>
    <row r="21" spans="1:6" x14ac:dyDescent="0.3">
      <c r="A21">
        <v>6</v>
      </c>
      <c r="B21">
        <v>6</v>
      </c>
      <c r="C21" t="s">
        <v>16</v>
      </c>
      <c r="D21" s="15">
        <v>1.1800488633034092</v>
      </c>
      <c r="E21" s="12">
        <v>22850000</v>
      </c>
      <c r="F21" s="16">
        <v>7.3588862044058692</v>
      </c>
    </row>
    <row r="22" spans="1:6" x14ac:dyDescent="0.3">
      <c r="A22">
        <v>6</v>
      </c>
      <c r="B22">
        <v>7</v>
      </c>
      <c r="C22" t="s">
        <v>16</v>
      </c>
      <c r="D22" s="15">
        <v>1.0466148004260212</v>
      </c>
      <c r="E22" s="12">
        <v>30450000</v>
      </c>
      <c r="F22" s="16">
        <v>7.4835872969688939</v>
      </c>
    </row>
    <row r="23" spans="1:6" x14ac:dyDescent="0.3">
      <c r="A23">
        <v>6</v>
      </c>
      <c r="B23">
        <v>8</v>
      </c>
      <c r="C23" t="s">
        <v>16</v>
      </c>
      <c r="D23" s="15">
        <v>0.98801872616836683</v>
      </c>
      <c r="E23" s="12">
        <v>55079999.999999993</v>
      </c>
      <c r="F23" s="16">
        <v>7.7409939315848861</v>
      </c>
    </row>
    <row r="24" spans="1:6" x14ac:dyDescent="0.3">
      <c r="A24">
        <v>6</v>
      </c>
      <c r="B24">
        <v>9</v>
      </c>
      <c r="C24" t="s">
        <v>16</v>
      </c>
      <c r="D24" s="15">
        <v>0.95856266846587546</v>
      </c>
      <c r="E24" s="12">
        <v>77979999.999999985</v>
      </c>
      <c r="F24" s="16">
        <v>7.8919832308519666</v>
      </c>
    </row>
    <row r="25" spans="1:6" x14ac:dyDescent="0.3">
      <c r="A25">
        <v>6</v>
      </c>
      <c r="B25">
        <v>11</v>
      </c>
      <c r="C25" t="s">
        <v>16</v>
      </c>
      <c r="D25" s="15">
        <v>1.0704468965792531</v>
      </c>
      <c r="E25" s="12">
        <v>169889999.99999997</v>
      </c>
      <c r="F25" s="16">
        <v>8.2301678163461922</v>
      </c>
    </row>
    <row r="26" spans="1:6" x14ac:dyDescent="0.3">
      <c r="A26">
        <v>6</v>
      </c>
      <c r="B26">
        <v>12</v>
      </c>
      <c r="C26" t="s">
        <v>16</v>
      </c>
      <c r="D26" s="15" t="s">
        <v>13</v>
      </c>
      <c r="E26" s="12" t="s">
        <v>13</v>
      </c>
      <c r="F26" s="16" t="s">
        <v>13</v>
      </c>
    </row>
    <row r="27" spans="1:6" x14ac:dyDescent="0.3">
      <c r="A27">
        <v>7</v>
      </c>
      <c r="B27">
        <v>5</v>
      </c>
      <c r="C27" t="s">
        <v>14</v>
      </c>
      <c r="D27" s="15">
        <v>1.3775938841601749</v>
      </c>
      <c r="E27" s="12">
        <v>204439999.99999997</v>
      </c>
      <c r="F27" s="16">
        <v>8.310565872283199</v>
      </c>
    </row>
    <row r="28" spans="1:6" x14ac:dyDescent="0.3">
      <c r="A28">
        <v>7</v>
      </c>
      <c r="B28">
        <v>8</v>
      </c>
      <c r="C28" t="s">
        <v>14</v>
      </c>
      <c r="D28" s="15" t="s">
        <v>13</v>
      </c>
      <c r="E28" s="12" t="s">
        <v>13</v>
      </c>
      <c r="F28" s="16" t="s">
        <v>13</v>
      </c>
    </row>
    <row r="29" spans="1:6" x14ac:dyDescent="0.3">
      <c r="A29">
        <v>7</v>
      </c>
      <c r="B29">
        <v>9</v>
      </c>
      <c r="C29" t="s">
        <v>14</v>
      </c>
      <c r="D29" s="15">
        <v>0.97073579647142672</v>
      </c>
      <c r="E29" s="12">
        <v>132320000</v>
      </c>
      <c r="F29" s="16">
        <v>8.1216254922084712</v>
      </c>
    </row>
    <row r="30" spans="1:6" x14ac:dyDescent="0.3">
      <c r="A30">
        <v>7</v>
      </c>
      <c r="B30">
        <v>10</v>
      </c>
      <c r="C30" t="s">
        <v>14</v>
      </c>
      <c r="D30" s="15">
        <v>1.2853497413280328</v>
      </c>
      <c r="E30" s="12">
        <v>78930000</v>
      </c>
      <c r="F30" s="16">
        <v>7.8972421028053654</v>
      </c>
    </row>
    <row r="31" spans="1:6" x14ac:dyDescent="0.3">
      <c r="A31">
        <v>7</v>
      </c>
      <c r="B31">
        <v>11</v>
      </c>
      <c r="C31" t="s">
        <v>14</v>
      </c>
      <c r="D31" s="15">
        <v>1.0246290535713574</v>
      </c>
      <c r="E31" s="12">
        <v>83720000</v>
      </c>
      <c r="F31" s="16">
        <v>7.9228292196666485</v>
      </c>
    </row>
    <row r="32" spans="1:6" x14ac:dyDescent="0.3">
      <c r="A32">
        <v>7</v>
      </c>
      <c r="B32">
        <v>12</v>
      </c>
      <c r="C32" t="s">
        <v>14</v>
      </c>
      <c r="D32" s="15">
        <v>0.92783887117474051</v>
      </c>
      <c r="E32" s="12">
        <v>136550000</v>
      </c>
      <c r="F32" s="16">
        <v>8.1352917044757529</v>
      </c>
    </row>
    <row r="33" spans="1:6" x14ac:dyDescent="0.3">
      <c r="A33">
        <v>8</v>
      </c>
      <c r="B33">
        <v>5</v>
      </c>
      <c r="C33" t="s">
        <v>26</v>
      </c>
      <c r="D33" s="15">
        <v>1.0535466416390149</v>
      </c>
      <c r="E33" s="12">
        <v>193279999.99999997</v>
      </c>
      <c r="F33" s="16">
        <v>8.2861869169410376</v>
      </c>
    </row>
    <row r="34" spans="1:6" x14ac:dyDescent="0.3">
      <c r="A34">
        <v>8</v>
      </c>
      <c r="B34">
        <v>6</v>
      </c>
      <c r="C34" t="s">
        <v>26</v>
      </c>
      <c r="D34" s="15">
        <v>1.2208136735152006</v>
      </c>
      <c r="E34" s="12">
        <v>91920000</v>
      </c>
      <c r="F34" s="16">
        <v>7.9634100156802283</v>
      </c>
    </row>
    <row r="35" spans="1:6" x14ac:dyDescent="0.3">
      <c r="A35">
        <v>8</v>
      </c>
      <c r="B35">
        <v>8</v>
      </c>
      <c r="C35" t="s">
        <v>26</v>
      </c>
      <c r="D35" s="15">
        <v>1.3616828995833195</v>
      </c>
      <c r="E35" s="12">
        <v>189459999.99999997</v>
      </c>
      <c r="F35" s="16">
        <v>8.2775175329691706</v>
      </c>
    </row>
    <row r="36" spans="1:6" x14ac:dyDescent="0.3">
      <c r="A36">
        <v>8</v>
      </c>
      <c r="B36">
        <v>9</v>
      </c>
      <c r="C36" t="s">
        <v>26</v>
      </c>
      <c r="D36" s="15">
        <v>0.96262046019754655</v>
      </c>
      <c r="E36" s="12">
        <v>355740000</v>
      </c>
      <c r="F36" s="16">
        <v>8.5511327007286067</v>
      </c>
    </row>
    <row r="37" spans="1:6" x14ac:dyDescent="0.3">
      <c r="A37">
        <v>8</v>
      </c>
      <c r="B37">
        <v>10</v>
      </c>
      <c r="C37" t="s">
        <v>26</v>
      </c>
      <c r="D37" s="15">
        <v>1.048536251050435</v>
      </c>
      <c r="E37" s="12">
        <v>198960000</v>
      </c>
      <c r="F37" s="16">
        <v>8.2987657722618788</v>
      </c>
    </row>
    <row r="38" spans="1:6" x14ac:dyDescent="0.3">
      <c r="A38">
        <v>9</v>
      </c>
      <c r="B38">
        <v>6</v>
      </c>
      <c r="C38">
        <v>33701</v>
      </c>
      <c r="D38" s="15">
        <v>1.1367407686169633</v>
      </c>
      <c r="E38" s="12">
        <v>124500000</v>
      </c>
      <c r="F38" s="16">
        <v>8.0951693514317551</v>
      </c>
    </row>
    <row r="39" spans="1:6" x14ac:dyDescent="0.3">
      <c r="A39">
        <v>9</v>
      </c>
      <c r="B39">
        <v>8</v>
      </c>
      <c r="C39">
        <v>33701</v>
      </c>
      <c r="D39" s="15">
        <v>1.1859104201423221</v>
      </c>
      <c r="E39" s="12">
        <v>88110000</v>
      </c>
      <c r="F39" s="16">
        <v>7.9450252012424629</v>
      </c>
    </row>
    <row r="40" spans="1:6" x14ac:dyDescent="0.3">
      <c r="A40">
        <v>9</v>
      </c>
      <c r="B40">
        <v>9</v>
      </c>
      <c r="C40">
        <v>33701</v>
      </c>
      <c r="D40" s="15" t="s">
        <v>13</v>
      </c>
      <c r="E40" s="12" t="s">
        <v>13</v>
      </c>
      <c r="F40" s="16" t="s">
        <v>13</v>
      </c>
    </row>
    <row r="41" spans="1:6" x14ac:dyDescent="0.3">
      <c r="A41">
        <v>10</v>
      </c>
      <c r="B41">
        <v>6</v>
      </c>
      <c r="C41" t="s">
        <v>4</v>
      </c>
      <c r="D41" s="15">
        <v>1.0535466416390149</v>
      </c>
      <c r="E41" s="12">
        <v>130860000</v>
      </c>
      <c r="F41" s="16">
        <v>8.1168069159623446</v>
      </c>
    </row>
    <row r="42" spans="1:6" x14ac:dyDescent="0.3">
      <c r="A42">
        <v>10</v>
      </c>
      <c r="B42">
        <v>7</v>
      </c>
      <c r="C42" t="s">
        <v>4</v>
      </c>
      <c r="D42" s="15">
        <v>1.2285799924664924</v>
      </c>
      <c r="E42" s="12">
        <v>132339999.99999999</v>
      </c>
      <c r="F42" s="16">
        <v>8.1216911303075765</v>
      </c>
    </row>
    <row r="43" spans="1:6" x14ac:dyDescent="0.3">
      <c r="A43">
        <v>10</v>
      </c>
      <c r="B43">
        <v>8</v>
      </c>
      <c r="C43" t="s">
        <v>4</v>
      </c>
      <c r="D43" s="15">
        <v>1.2065661803489252</v>
      </c>
      <c r="E43" s="12">
        <v>174069999.99999997</v>
      </c>
      <c r="F43" s="16">
        <v>8.240723929318845</v>
      </c>
    </row>
    <row r="44" spans="1:6" x14ac:dyDescent="0.3">
      <c r="A44">
        <v>10</v>
      </c>
      <c r="B44">
        <v>9</v>
      </c>
      <c r="C44" t="s">
        <v>4</v>
      </c>
      <c r="D44" s="15" t="s">
        <v>13</v>
      </c>
      <c r="E44" s="12" t="s">
        <v>13</v>
      </c>
      <c r="F44" s="16" t="s">
        <v>13</v>
      </c>
    </row>
    <row r="45" spans="1:6" x14ac:dyDescent="0.3">
      <c r="A45">
        <v>11</v>
      </c>
      <c r="B45">
        <v>4</v>
      </c>
      <c r="C45" t="s">
        <v>17</v>
      </c>
      <c r="D45" s="15">
        <v>1.3464814489197556</v>
      </c>
      <c r="E45" s="12">
        <v>45860000</v>
      </c>
      <c r="F45" s="16">
        <v>7.66143405039392</v>
      </c>
    </row>
    <row r="46" spans="1:6" x14ac:dyDescent="0.3">
      <c r="A46">
        <v>11</v>
      </c>
      <c r="B46">
        <v>5</v>
      </c>
      <c r="C46" t="s">
        <v>17</v>
      </c>
      <c r="D46" s="15">
        <v>1.1608010914903986</v>
      </c>
      <c r="E46" s="12">
        <v>100269999.99999999</v>
      </c>
      <c r="F46" s="16">
        <v>8.0011710149414004</v>
      </c>
    </row>
    <row r="47" spans="1:6" x14ac:dyDescent="0.3">
      <c r="A47">
        <v>11</v>
      </c>
      <c r="B47">
        <v>6</v>
      </c>
      <c r="C47" t="s">
        <v>17</v>
      </c>
      <c r="D47" s="15">
        <v>1.2121212121212122</v>
      </c>
      <c r="E47" s="12">
        <v>47219999.999999993</v>
      </c>
      <c r="F47" s="16">
        <v>7.6741259827427077</v>
      </c>
    </row>
    <row r="48" spans="1:6" x14ac:dyDescent="0.3">
      <c r="A48">
        <v>11</v>
      </c>
      <c r="B48">
        <v>8</v>
      </c>
      <c r="C48" t="s">
        <v>17</v>
      </c>
      <c r="D48" s="15">
        <v>1.1633188884839991</v>
      </c>
      <c r="E48" s="12">
        <v>89249999.999999985</v>
      </c>
      <c r="F48" s="16">
        <v>7.9506082247842311</v>
      </c>
    </row>
    <row r="49" spans="1:6" x14ac:dyDescent="0.3">
      <c r="A49">
        <v>12</v>
      </c>
      <c r="B49">
        <v>6</v>
      </c>
      <c r="C49" t="s">
        <v>15</v>
      </c>
      <c r="D49" s="15">
        <v>1.2701662795090649</v>
      </c>
      <c r="E49" s="12">
        <v>134400000</v>
      </c>
      <c r="F49" s="16">
        <v>8.128399268717807</v>
      </c>
    </row>
    <row r="50" spans="1:6" x14ac:dyDescent="0.3">
      <c r="A50">
        <v>12</v>
      </c>
      <c r="B50">
        <v>8</v>
      </c>
      <c r="C50" t="s">
        <v>15</v>
      </c>
      <c r="D50" s="15">
        <v>1.4425836101290215</v>
      </c>
      <c r="E50" s="12">
        <v>72090000</v>
      </c>
      <c r="F50" s="16">
        <v>7.8578750255235628</v>
      </c>
    </row>
    <row r="51" spans="1:6" x14ac:dyDescent="0.3">
      <c r="A51">
        <v>12</v>
      </c>
      <c r="B51">
        <v>10</v>
      </c>
      <c r="C51" t="s">
        <v>15</v>
      </c>
      <c r="D51" s="15">
        <v>1.316220906253865</v>
      </c>
      <c r="E51" s="12">
        <v>87839999.999999985</v>
      </c>
      <c r="F51" s="16">
        <v>7.9436923271060165</v>
      </c>
    </row>
    <row r="52" spans="1:6" x14ac:dyDescent="0.3">
      <c r="A52">
        <v>12</v>
      </c>
      <c r="B52">
        <v>11</v>
      </c>
      <c r="C52" t="s">
        <v>15</v>
      </c>
      <c r="D52" s="15">
        <v>1.2160922806903234</v>
      </c>
      <c r="E52" s="12">
        <v>83289999.999999985</v>
      </c>
      <c r="F52" s="16">
        <v>7.9205928620848081</v>
      </c>
    </row>
  </sheetData>
  <autoFilter ref="B1:F52" xr:uid="{9E341462-940C-44FB-A678-8FB7C6E5A122}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BA1E7-F4E5-4681-AA3D-F36C2F9C10B5}">
  <dimension ref="A1:F697"/>
  <sheetViews>
    <sheetView workbookViewId="0">
      <selection activeCell="J7" sqref="J7"/>
    </sheetView>
  </sheetViews>
  <sheetFormatPr defaultColWidth="8.88671875" defaultRowHeight="14.4" x14ac:dyDescent="0.3"/>
  <cols>
    <col min="3" max="3" width="15" style="19" customWidth="1"/>
    <col min="4" max="4" width="8.88671875" style="20"/>
    <col min="5" max="5" width="11.33203125" style="20" customWidth="1"/>
    <col min="6" max="6" width="11.21875" style="23" customWidth="1"/>
  </cols>
  <sheetData>
    <row r="1" spans="1:6" s="10" customFormat="1" ht="43.2" x14ac:dyDescent="0.3">
      <c r="A1" s="10" t="s">
        <v>25</v>
      </c>
      <c r="B1" s="1" t="s">
        <v>3</v>
      </c>
      <c r="C1" s="17" t="s">
        <v>1</v>
      </c>
      <c r="D1" s="18" t="s">
        <v>28</v>
      </c>
      <c r="E1" s="18" t="s">
        <v>29</v>
      </c>
      <c r="F1" s="22" t="s">
        <v>30</v>
      </c>
    </row>
    <row r="2" spans="1:6" x14ac:dyDescent="0.3">
      <c r="A2">
        <v>1</v>
      </c>
      <c r="B2" t="s">
        <v>20</v>
      </c>
      <c r="C2" s="19" t="s">
        <v>31</v>
      </c>
      <c r="D2" s="20">
        <v>1</v>
      </c>
      <c r="E2" s="20">
        <v>20</v>
      </c>
      <c r="F2" s="23">
        <v>0</v>
      </c>
    </row>
    <row r="3" spans="1:6" x14ac:dyDescent="0.3">
      <c r="A3">
        <v>1</v>
      </c>
      <c r="B3" t="s">
        <v>20</v>
      </c>
      <c r="C3" s="19" t="s">
        <v>31</v>
      </c>
      <c r="D3" s="20">
        <v>2</v>
      </c>
      <c r="E3" s="20">
        <v>20</v>
      </c>
      <c r="F3" s="23">
        <v>0</v>
      </c>
    </row>
    <row r="4" spans="1:6" x14ac:dyDescent="0.3">
      <c r="A4">
        <v>1</v>
      </c>
      <c r="B4" t="s">
        <v>20</v>
      </c>
      <c r="C4" s="19" t="s">
        <v>31</v>
      </c>
      <c r="D4" s="20">
        <v>3</v>
      </c>
      <c r="E4" s="20">
        <v>20</v>
      </c>
      <c r="F4" s="23" t="s">
        <v>13</v>
      </c>
    </row>
    <row r="5" spans="1:6" x14ac:dyDescent="0.3">
      <c r="A5">
        <v>1</v>
      </c>
      <c r="B5" t="s">
        <v>20</v>
      </c>
      <c r="C5" s="19" t="s">
        <v>31</v>
      </c>
      <c r="D5" s="20">
        <v>4</v>
      </c>
      <c r="E5" s="20">
        <v>20</v>
      </c>
      <c r="F5" s="23" t="s">
        <v>13</v>
      </c>
    </row>
    <row r="6" spans="1:6" x14ac:dyDescent="0.3">
      <c r="A6">
        <v>1</v>
      </c>
      <c r="B6" t="s">
        <v>20</v>
      </c>
      <c r="C6" s="19" t="s">
        <v>31</v>
      </c>
      <c r="D6" s="20">
        <v>5</v>
      </c>
      <c r="E6" s="20">
        <v>20</v>
      </c>
      <c r="F6" s="23" t="s">
        <v>13</v>
      </c>
    </row>
    <row r="7" spans="1:6" x14ac:dyDescent="0.3">
      <c r="A7">
        <v>1</v>
      </c>
      <c r="B7" t="s">
        <v>20</v>
      </c>
      <c r="C7" s="19" t="s">
        <v>31</v>
      </c>
      <c r="D7" s="20">
        <v>1</v>
      </c>
      <c r="E7" s="20">
        <v>24</v>
      </c>
      <c r="F7" s="23">
        <v>0.5</v>
      </c>
    </row>
    <row r="8" spans="1:6" x14ac:dyDescent="0.3">
      <c r="A8">
        <v>1</v>
      </c>
      <c r="B8" t="s">
        <v>20</v>
      </c>
      <c r="C8" s="19" t="s">
        <v>31</v>
      </c>
      <c r="D8" s="20">
        <v>2</v>
      </c>
      <c r="E8" s="20">
        <v>24</v>
      </c>
      <c r="F8" s="23">
        <v>0</v>
      </c>
    </row>
    <row r="9" spans="1:6" x14ac:dyDescent="0.3">
      <c r="A9">
        <v>1</v>
      </c>
      <c r="B9" t="s">
        <v>20</v>
      </c>
      <c r="C9" s="19" t="s">
        <v>31</v>
      </c>
      <c r="D9" s="20">
        <v>3</v>
      </c>
      <c r="E9" s="20">
        <v>24</v>
      </c>
      <c r="F9" s="23">
        <v>1</v>
      </c>
    </row>
    <row r="10" spans="1:6" x14ac:dyDescent="0.3">
      <c r="A10">
        <v>1</v>
      </c>
      <c r="B10" t="s">
        <v>20</v>
      </c>
      <c r="C10" s="19" t="s">
        <v>31</v>
      </c>
      <c r="D10" s="20">
        <v>4</v>
      </c>
      <c r="E10" s="20">
        <v>24</v>
      </c>
      <c r="F10" s="23">
        <v>1.5</v>
      </c>
    </row>
    <row r="11" spans="1:6" x14ac:dyDescent="0.3">
      <c r="A11">
        <v>1</v>
      </c>
      <c r="B11" t="s">
        <v>20</v>
      </c>
      <c r="C11" s="19" t="s">
        <v>31</v>
      </c>
      <c r="D11" s="20">
        <v>5</v>
      </c>
      <c r="E11" s="20">
        <v>24</v>
      </c>
      <c r="F11" s="23">
        <v>1</v>
      </c>
    </row>
    <row r="12" spans="1:6" x14ac:dyDescent="0.3">
      <c r="A12">
        <v>1</v>
      </c>
      <c r="B12" t="s">
        <v>20</v>
      </c>
      <c r="C12" s="19" t="s">
        <v>32</v>
      </c>
      <c r="D12" s="20">
        <v>7</v>
      </c>
      <c r="E12" s="20">
        <v>24</v>
      </c>
      <c r="F12" s="23">
        <v>1.5</v>
      </c>
    </row>
    <row r="13" spans="1:6" x14ac:dyDescent="0.3">
      <c r="A13">
        <v>1</v>
      </c>
      <c r="B13" t="s">
        <v>20</v>
      </c>
      <c r="C13" s="19" t="s">
        <v>32</v>
      </c>
      <c r="D13" s="20">
        <v>8</v>
      </c>
      <c r="E13" s="20">
        <v>24</v>
      </c>
      <c r="F13" s="23">
        <v>1</v>
      </c>
    </row>
    <row r="14" spans="1:6" x14ac:dyDescent="0.3">
      <c r="A14">
        <v>1</v>
      </c>
      <c r="B14" t="s">
        <v>20</v>
      </c>
      <c r="C14" s="19" t="s">
        <v>32</v>
      </c>
      <c r="D14" s="20">
        <v>9</v>
      </c>
      <c r="E14" s="20">
        <v>24</v>
      </c>
      <c r="F14" s="23">
        <v>1</v>
      </c>
    </row>
    <row r="15" spans="1:6" x14ac:dyDescent="0.3">
      <c r="A15">
        <v>1</v>
      </c>
      <c r="B15" t="s">
        <v>20</v>
      </c>
      <c r="C15" s="19" t="s">
        <v>32</v>
      </c>
      <c r="D15" s="20">
        <v>10</v>
      </c>
      <c r="E15" s="20">
        <v>24</v>
      </c>
      <c r="F15" s="23">
        <v>1</v>
      </c>
    </row>
    <row r="16" spans="1:6" x14ac:dyDescent="0.3">
      <c r="A16">
        <v>1</v>
      </c>
      <c r="B16" t="s">
        <v>20</v>
      </c>
      <c r="C16" s="19" t="s">
        <v>32</v>
      </c>
      <c r="D16" s="20">
        <v>11</v>
      </c>
      <c r="E16" s="20">
        <v>24</v>
      </c>
      <c r="F16" s="23">
        <v>1</v>
      </c>
    </row>
    <row r="17" spans="1:6" x14ac:dyDescent="0.3">
      <c r="A17">
        <v>1</v>
      </c>
      <c r="B17" t="s">
        <v>20</v>
      </c>
      <c r="C17" s="19" t="s">
        <v>32</v>
      </c>
      <c r="D17" s="20">
        <v>12</v>
      </c>
      <c r="E17" s="20">
        <v>24</v>
      </c>
      <c r="F17" s="23">
        <v>0.3</v>
      </c>
    </row>
    <row r="18" spans="1:6" x14ac:dyDescent="0.3">
      <c r="A18">
        <v>1</v>
      </c>
      <c r="B18" t="s">
        <v>20</v>
      </c>
      <c r="C18" s="19" t="s">
        <v>32</v>
      </c>
      <c r="D18" s="20">
        <v>13</v>
      </c>
      <c r="E18" s="20">
        <v>24</v>
      </c>
      <c r="F18" s="23">
        <v>0</v>
      </c>
    </row>
    <row r="19" spans="1:6" x14ac:dyDescent="0.3">
      <c r="A19">
        <v>1</v>
      </c>
      <c r="B19" t="s">
        <v>20</v>
      </c>
      <c r="C19" s="19" t="s">
        <v>33</v>
      </c>
      <c r="D19" s="20">
        <v>1</v>
      </c>
      <c r="E19" s="20">
        <v>28</v>
      </c>
      <c r="F19" s="23" t="s">
        <v>13</v>
      </c>
    </row>
    <row r="20" spans="1:6" x14ac:dyDescent="0.3">
      <c r="A20">
        <v>1</v>
      </c>
      <c r="B20" t="s">
        <v>20</v>
      </c>
      <c r="C20" s="19" t="s">
        <v>33</v>
      </c>
      <c r="D20" s="20">
        <v>2</v>
      </c>
      <c r="E20" s="20">
        <v>28</v>
      </c>
      <c r="F20" s="23" t="s">
        <v>13</v>
      </c>
    </row>
    <row r="21" spans="1:6" x14ac:dyDescent="0.3">
      <c r="A21">
        <v>1</v>
      </c>
      <c r="B21" t="s">
        <v>20</v>
      </c>
      <c r="C21" s="19" t="s">
        <v>33</v>
      </c>
      <c r="D21" s="20">
        <v>3</v>
      </c>
      <c r="E21" s="20">
        <v>28</v>
      </c>
      <c r="F21" s="23">
        <v>2</v>
      </c>
    </row>
    <row r="22" spans="1:6" x14ac:dyDescent="0.3">
      <c r="A22">
        <v>1</v>
      </c>
      <c r="B22" t="s">
        <v>20</v>
      </c>
      <c r="C22" s="19" t="s">
        <v>33</v>
      </c>
      <c r="D22" s="20">
        <v>4</v>
      </c>
      <c r="E22" s="20">
        <v>28</v>
      </c>
      <c r="F22" s="23">
        <v>2.5</v>
      </c>
    </row>
    <row r="23" spans="1:6" x14ac:dyDescent="0.3">
      <c r="A23">
        <v>1</v>
      </c>
      <c r="B23" t="s">
        <v>20</v>
      </c>
      <c r="C23" s="19" t="s">
        <v>33</v>
      </c>
      <c r="D23" s="20">
        <v>5</v>
      </c>
      <c r="E23" s="20">
        <v>28</v>
      </c>
      <c r="F23" s="23">
        <v>2</v>
      </c>
    </row>
    <row r="24" spans="1:6" x14ac:dyDescent="0.3">
      <c r="A24">
        <v>1</v>
      </c>
      <c r="B24" t="s">
        <v>20</v>
      </c>
      <c r="C24" s="19" t="s">
        <v>33</v>
      </c>
      <c r="D24" s="20">
        <v>1</v>
      </c>
      <c r="E24" s="20">
        <v>32</v>
      </c>
      <c r="F24" s="23" t="s">
        <v>13</v>
      </c>
    </row>
    <row r="25" spans="1:6" x14ac:dyDescent="0.3">
      <c r="A25">
        <v>1</v>
      </c>
      <c r="B25" t="s">
        <v>20</v>
      </c>
      <c r="C25" s="19" t="s">
        <v>33</v>
      </c>
      <c r="D25" s="20">
        <v>2</v>
      </c>
      <c r="E25" s="20">
        <v>32</v>
      </c>
      <c r="F25" s="23" t="s">
        <v>13</v>
      </c>
    </row>
    <row r="26" spans="1:6" x14ac:dyDescent="0.3">
      <c r="A26">
        <v>1</v>
      </c>
      <c r="B26" t="s">
        <v>20</v>
      </c>
      <c r="C26" s="19" t="s">
        <v>33</v>
      </c>
      <c r="D26" s="20">
        <v>3</v>
      </c>
      <c r="E26" s="20">
        <v>32</v>
      </c>
      <c r="F26" s="23">
        <v>3</v>
      </c>
    </row>
    <row r="27" spans="1:6" x14ac:dyDescent="0.3">
      <c r="A27">
        <v>1</v>
      </c>
      <c r="B27" t="s">
        <v>20</v>
      </c>
      <c r="C27" s="19" t="s">
        <v>33</v>
      </c>
      <c r="D27" s="20">
        <v>4</v>
      </c>
      <c r="E27" s="20">
        <v>32</v>
      </c>
      <c r="F27" s="23">
        <v>4</v>
      </c>
    </row>
    <row r="28" spans="1:6" x14ac:dyDescent="0.3">
      <c r="A28">
        <v>1</v>
      </c>
      <c r="B28" t="s">
        <v>20</v>
      </c>
      <c r="C28" s="19" t="s">
        <v>33</v>
      </c>
      <c r="D28" s="20">
        <v>5</v>
      </c>
      <c r="E28" s="20">
        <v>32</v>
      </c>
      <c r="F28" s="23">
        <v>3</v>
      </c>
    </row>
    <row r="29" spans="1:6" x14ac:dyDescent="0.3">
      <c r="A29">
        <v>1</v>
      </c>
      <c r="B29" t="s">
        <v>20</v>
      </c>
      <c r="C29" s="19" t="s">
        <v>34</v>
      </c>
      <c r="D29" s="20">
        <v>6</v>
      </c>
      <c r="E29" s="20">
        <v>32</v>
      </c>
      <c r="F29" s="23">
        <v>3</v>
      </c>
    </row>
    <row r="30" spans="1:6" x14ac:dyDescent="0.3">
      <c r="A30">
        <v>1</v>
      </c>
      <c r="B30" t="s">
        <v>20</v>
      </c>
      <c r="C30" s="19" t="s">
        <v>33</v>
      </c>
      <c r="D30" s="20">
        <v>1</v>
      </c>
      <c r="E30" s="20">
        <v>36</v>
      </c>
      <c r="F30" s="23" t="s">
        <v>13</v>
      </c>
    </row>
    <row r="31" spans="1:6" x14ac:dyDescent="0.3">
      <c r="A31">
        <v>1</v>
      </c>
      <c r="B31" t="s">
        <v>20</v>
      </c>
      <c r="C31" s="19" t="s">
        <v>33</v>
      </c>
      <c r="D31" s="20">
        <v>2</v>
      </c>
      <c r="E31" s="20">
        <v>36</v>
      </c>
      <c r="F31" s="23" t="s">
        <v>13</v>
      </c>
    </row>
    <row r="32" spans="1:6" x14ac:dyDescent="0.3">
      <c r="A32">
        <v>1</v>
      </c>
      <c r="B32" t="s">
        <v>20</v>
      </c>
      <c r="C32" s="19" t="s">
        <v>33</v>
      </c>
      <c r="D32" s="20">
        <v>3</v>
      </c>
      <c r="E32" s="20">
        <v>36</v>
      </c>
      <c r="F32" s="23">
        <v>4</v>
      </c>
    </row>
    <row r="33" spans="1:6" x14ac:dyDescent="0.3">
      <c r="A33">
        <v>1</v>
      </c>
      <c r="B33" t="s">
        <v>20</v>
      </c>
      <c r="C33" s="19" t="s">
        <v>33</v>
      </c>
      <c r="D33" s="20">
        <v>4</v>
      </c>
      <c r="E33" s="20">
        <v>36</v>
      </c>
      <c r="F33" s="23">
        <v>4</v>
      </c>
    </row>
    <row r="34" spans="1:6" x14ac:dyDescent="0.3">
      <c r="A34">
        <v>1</v>
      </c>
      <c r="B34" t="s">
        <v>20</v>
      </c>
      <c r="C34" s="19" t="s">
        <v>33</v>
      </c>
      <c r="D34" s="20">
        <v>5</v>
      </c>
      <c r="E34" s="20">
        <v>36</v>
      </c>
      <c r="F34" s="23">
        <v>3.5</v>
      </c>
    </row>
    <row r="35" spans="1:6" x14ac:dyDescent="0.3">
      <c r="A35">
        <v>1</v>
      </c>
      <c r="B35" t="s">
        <v>20</v>
      </c>
      <c r="C35" s="19" t="s">
        <v>35</v>
      </c>
      <c r="D35" s="20">
        <v>1</v>
      </c>
      <c r="E35" s="20">
        <v>40</v>
      </c>
      <c r="F35" s="23">
        <v>4</v>
      </c>
    </row>
    <row r="36" spans="1:6" x14ac:dyDescent="0.3">
      <c r="A36">
        <v>1</v>
      </c>
      <c r="B36" t="s">
        <v>20</v>
      </c>
      <c r="C36" s="19" t="s">
        <v>35</v>
      </c>
      <c r="D36" s="20">
        <v>2</v>
      </c>
      <c r="E36" s="20">
        <v>40</v>
      </c>
      <c r="F36" s="23">
        <v>5</v>
      </c>
    </row>
    <row r="37" spans="1:6" x14ac:dyDescent="0.3">
      <c r="A37">
        <v>1</v>
      </c>
      <c r="B37" t="s">
        <v>20</v>
      </c>
      <c r="C37" s="19" t="s">
        <v>35</v>
      </c>
      <c r="D37" s="20">
        <v>3</v>
      </c>
      <c r="E37" s="20">
        <v>40</v>
      </c>
      <c r="F37" s="23" t="s">
        <v>13</v>
      </c>
    </row>
    <row r="38" spans="1:6" x14ac:dyDescent="0.3">
      <c r="A38">
        <v>1</v>
      </c>
      <c r="B38" t="s">
        <v>20</v>
      </c>
      <c r="C38" s="19" t="s">
        <v>35</v>
      </c>
      <c r="D38" s="20">
        <v>4</v>
      </c>
      <c r="E38" s="20">
        <v>40</v>
      </c>
      <c r="F38" s="23" t="s">
        <v>13</v>
      </c>
    </row>
    <row r="39" spans="1:6" x14ac:dyDescent="0.3">
      <c r="A39">
        <v>1</v>
      </c>
      <c r="B39" t="s">
        <v>20</v>
      </c>
      <c r="C39" s="19" t="s">
        <v>35</v>
      </c>
      <c r="D39" s="20">
        <v>5</v>
      </c>
      <c r="E39" s="20">
        <v>40</v>
      </c>
      <c r="F39" s="23" t="s">
        <v>13</v>
      </c>
    </row>
    <row r="40" spans="1:6" x14ac:dyDescent="0.3">
      <c r="A40">
        <v>1</v>
      </c>
      <c r="B40" t="s">
        <v>20</v>
      </c>
      <c r="C40" s="19" t="s">
        <v>36</v>
      </c>
      <c r="D40" s="20">
        <v>7</v>
      </c>
      <c r="E40" s="20">
        <v>40</v>
      </c>
      <c r="F40" s="23">
        <v>4</v>
      </c>
    </row>
    <row r="41" spans="1:6" x14ac:dyDescent="0.3">
      <c r="A41">
        <v>1</v>
      </c>
      <c r="B41" t="s">
        <v>20</v>
      </c>
      <c r="C41" s="19" t="s">
        <v>36</v>
      </c>
      <c r="D41" s="20">
        <v>8</v>
      </c>
      <c r="E41" s="20">
        <v>40</v>
      </c>
      <c r="F41" s="23" t="s">
        <v>13</v>
      </c>
    </row>
    <row r="42" spans="1:6" x14ac:dyDescent="0.3">
      <c r="A42">
        <v>1</v>
      </c>
      <c r="B42" t="s">
        <v>20</v>
      </c>
      <c r="C42" s="19" t="s">
        <v>36</v>
      </c>
      <c r="D42" s="20">
        <v>9</v>
      </c>
      <c r="E42" s="20">
        <v>40</v>
      </c>
      <c r="F42" s="23">
        <v>3.5</v>
      </c>
    </row>
    <row r="43" spans="1:6" x14ac:dyDescent="0.3">
      <c r="A43">
        <v>1</v>
      </c>
      <c r="B43" t="s">
        <v>20</v>
      </c>
      <c r="C43" s="19" t="s">
        <v>36</v>
      </c>
      <c r="D43" s="20">
        <v>10</v>
      </c>
      <c r="E43" s="20">
        <v>40</v>
      </c>
      <c r="F43" s="23">
        <v>3.5</v>
      </c>
    </row>
    <row r="44" spans="1:6" x14ac:dyDescent="0.3">
      <c r="A44">
        <v>1</v>
      </c>
      <c r="B44" t="s">
        <v>20</v>
      </c>
      <c r="C44" s="19" t="s">
        <v>36</v>
      </c>
      <c r="D44" s="20">
        <v>11</v>
      </c>
      <c r="E44" s="20">
        <v>40</v>
      </c>
      <c r="F44" s="23">
        <v>3.5</v>
      </c>
    </row>
    <row r="45" spans="1:6" x14ac:dyDescent="0.3">
      <c r="A45">
        <v>1</v>
      </c>
      <c r="B45" t="s">
        <v>20</v>
      </c>
      <c r="C45" s="19" t="s">
        <v>36</v>
      </c>
      <c r="D45" s="20">
        <v>12</v>
      </c>
      <c r="E45" s="20">
        <v>40</v>
      </c>
      <c r="F45" s="23">
        <v>3</v>
      </c>
    </row>
    <row r="46" spans="1:6" x14ac:dyDescent="0.3">
      <c r="A46">
        <v>1</v>
      </c>
      <c r="B46" t="s">
        <v>20</v>
      </c>
      <c r="C46" s="19" t="s">
        <v>36</v>
      </c>
      <c r="D46" s="20">
        <v>13</v>
      </c>
      <c r="E46" s="20">
        <v>40</v>
      </c>
      <c r="F46" s="23">
        <v>2.5</v>
      </c>
    </row>
    <row r="47" spans="1:6" x14ac:dyDescent="0.3">
      <c r="A47">
        <v>1</v>
      </c>
      <c r="B47" t="s">
        <v>20</v>
      </c>
      <c r="C47" s="19" t="s">
        <v>35</v>
      </c>
      <c r="D47" s="20">
        <v>1</v>
      </c>
      <c r="E47" s="20">
        <v>44</v>
      </c>
      <c r="F47" s="23">
        <v>4</v>
      </c>
    </row>
    <row r="48" spans="1:6" x14ac:dyDescent="0.3">
      <c r="A48">
        <v>1</v>
      </c>
      <c r="B48" t="s">
        <v>20</v>
      </c>
      <c r="C48" s="19" t="s">
        <v>35</v>
      </c>
      <c r="D48" s="20">
        <v>2</v>
      </c>
      <c r="E48" s="20">
        <v>44</v>
      </c>
      <c r="F48" s="23">
        <v>5</v>
      </c>
    </row>
    <row r="49" spans="1:6" x14ac:dyDescent="0.3">
      <c r="A49">
        <v>1</v>
      </c>
      <c r="B49" t="s">
        <v>20</v>
      </c>
      <c r="C49" s="19" t="s">
        <v>35</v>
      </c>
      <c r="D49" s="20">
        <v>3</v>
      </c>
      <c r="E49" s="20">
        <v>44</v>
      </c>
      <c r="F49" s="23" t="s">
        <v>13</v>
      </c>
    </row>
    <row r="50" spans="1:6" x14ac:dyDescent="0.3">
      <c r="A50">
        <v>1</v>
      </c>
      <c r="B50" t="s">
        <v>20</v>
      </c>
      <c r="C50" s="19" t="s">
        <v>35</v>
      </c>
      <c r="D50" s="20">
        <v>4</v>
      </c>
      <c r="E50" s="20">
        <v>44</v>
      </c>
      <c r="F50" s="23" t="s">
        <v>13</v>
      </c>
    </row>
    <row r="51" spans="1:6" x14ac:dyDescent="0.3">
      <c r="A51">
        <v>1</v>
      </c>
      <c r="B51" t="s">
        <v>20</v>
      </c>
      <c r="C51" s="19" t="s">
        <v>35</v>
      </c>
      <c r="D51" s="20">
        <v>5</v>
      </c>
      <c r="E51" s="20">
        <v>44</v>
      </c>
      <c r="F51" s="23" t="s">
        <v>13</v>
      </c>
    </row>
    <row r="52" spans="1:6" x14ac:dyDescent="0.3">
      <c r="A52">
        <v>1</v>
      </c>
      <c r="B52" t="s">
        <v>20</v>
      </c>
      <c r="C52" s="19" t="s">
        <v>36</v>
      </c>
      <c r="D52" s="20">
        <v>7</v>
      </c>
      <c r="E52" s="20">
        <v>44</v>
      </c>
      <c r="F52" s="23">
        <v>4.5</v>
      </c>
    </row>
    <row r="53" spans="1:6" x14ac:dyDescent="0.3">
      <c r="A53">
        <v>1</v>
      </c>
      <c r="B53" t="s">
        <v>20</v>
      </c>
      <c r="C53" s="19" t="s">
        <v>36</v>
      </c>
      <c r="D53" s="20">
        <v>8</v>
      </c>
      <c r="E53" s="20">
        <v>44</v>
      </c>
      <c r="F53" s="23" t="s">
        <v>13</v>
      </c>
    </row>
    <row r="54" spans="1:6" x14ac:dyDescent="0.3">
      <c r="A54">
        <v>1</v>
      </c>
      <c r="B54" t="s">
        <v>20</v>
      </c>
      <c r="C54" s="19" t="s">
        <v>36</v>
      </c>
      <c r="D54" s="20">
        <v>9</v>
      </c>
      <c r="E54" s="20">
        <v>44</v>
      </c>
      <c r="F54" s="23">
        <v>4</v>
      </c>
    </row>
    <row r="55" spans="1:6" x14ac:dyDescent="0.3">
      <c r="A55">
        <v>1</v>
      </c>
      <c r="B55" t="s">
        <v>20</v>
      </c>
      <c r="C55" s="19" t="s">
        <v>36</v>
      </c>
      <c r="D55" s="20">
        <v>10</v>
      </c>
      <c r="E55" s="20">
        <v>44</v>
      </c>
      <c r="F55" s="23">
        <v>4</v>
      </c>
    </row>
    <row r="56" spans="1:6" x14ac:dyDescent="0.3">
      <c r="A56">
        <v>1</v>
      </c>
      <c r="B56" t="s">
        <v>20</v>
      </c>
      <c r="C56" s="19" t="s">
        <v>36</v>
      </c>
      <c r="D56" s="20">
        <v>11</v>
      </c>
      <c r="E56" s="20">
        <v>44</v>
      </c>
      <c r="F56" s="23">
        <v>4</v>
      </c>
    </row>
    <row r="57" spans="1:6" x14ac:dyDescent="0.3">
      <c r="A57">
        <v>1</v>
      </c>
      <c r="B57" t="s">
        <v>20</v>
      </c>
      <c r="C57" s="19" t="s">
        <v>36</v>
      </c>
      <c r="D57" s="20">
        <v>12</v>
      </c>
      <c r="E57" s="20">
        <v>44</v>
      </c>
      <c r="F57" s="23">
        <v>3.5</v>
      </c>
    </row>
    <row r="58" spans="1:6" x14ac:dyDescent="0.3">
      <c r="A58">
        <v>1</v>
      </c>
      <c r="B58" t="s">
        <v>20</v>
      </c>
      <c r="C58" s="19" t="s">
        <v>36</v>
      </c>
      <c r="D58" s="20">
        <v>13</v>
      </c>
      <c r="E58" s="20">
        <v>44</v>
      </c>
      <c r="F58" s="23">
        <v>3.5</v>
      </c>
    </row>
    <row r="59" spans="1:6" x14ac:dyDescent="0.3">
      <c r="A59">
        <v>1</v>
      </c>
      <c r="B59" t="s">
        <v>20</v>
      </c>
      <c r="C59" s="19" t="s">
        <v>35</v>
      </c>
      <c r="D59" s="20">
        <v>1</v>
      </c>
      <c r="E59" s="20">
        <v>48</v>
      </c>
      <c r="F59" s="23">
        <v>4.5</v>
      </c>
    </row>
    <row r="60" spans="1:6" x14ac:dyDescent="0.3">
      <c r="A60">
        <v>1</v>
      </c>
      <c r="B60" t="s">
        <v>20</v>
      </c>
      <c r="C60" s="19" t="s">
        <v>35</v>
      </c>
      <c r="D60" s="20">
        <v>2</v>
      </c>
      <c r="E60" s="20">
        <v>48</v>
      </c>
      <c r="F60" s="23">
        <v>5</v>
      </c>
    </row>
    <row r="61" spans="1:6" x14ac:dyDescent="0.3">
      <c r="A61">
        <v>1</v>
      </c>
      <c r="B61" t="s">
        <v>20</v>
      </c>
      <c r="C61" s="19" t="s">
        <v>35</v>
      </c>
      <c r="D61" s="20">
        <v>3</v>
      </c>
      <c r="E61" s="20">
        <v>48</v>
      </c>
      <c r="F61" s="23" t="s">
        <v>13</v>
      </c>
    </row>
    <row r="62" spans="1:6" s="21" customFormat="1" x14ac:dyDescent="0.3">
      <c r="A62">
        <v>1</v>
      </c>
      <c r="B62" t="s">
        <v>20</v>
      </c>
      <c r="C62" s="19" t="s">
        <v>35</v>
      </c>
      <c r="D62" s="20">
        <v>4</v>
      </c>
      <c r="E62" s="20">
        <v>48</v>
      </c>
      <c r="F62" s="23" t="s">
        <v>13</v>
      </c>
    </row>
    <row r="63" spans="1:6" x14ac:dyDescent="0.3">
      <c r="A63">
        <v>1</v>
      </c>
      <c r="B63" t="s">
        <v>20</v>
      </c>
      <c r="C63" s="19" t="s">
        <v>35</v>
      </c>
      <c r="D63" s="20">
        <v>5</v>
      </c>
      <c r="E63" s="20">
        <v>48</v>
      </c>
      <c r="F63" s="23" t="s">
        <v>13</v>
      </c>
    </row>
    <row r="64" spans="1:6" x14ac:dyDescent="0.3">
      <c r="A64">
        <v>1</v>
      </c>
      <c r="B64" t="s">
        <v>20</v>
      </c>
      <c r="C64" s="19" t="s">
        <v>37</v>
      </c>
      <c r="D64" s="20">
        <v>6</v>
      </c>
      <c r="E64" s="20">
        <v>48</v>
      </c>
      <c r="F64" s="23">
        <v>5.5</v>
      </c>
    </row>
    <row r="65" spans="1:6" x14ac:dyDescent="0.3">
      <c r="A65">
        <v>1</v>
      </c>
      <c r="B65" t="s">
        <v>20</v>
      </c>
      <c r="C65" s="19" t="s">
        <v>36</v>
      </c>
      <c r="D65" s="20">
        <v>7</v>
      </c>
      <c r="E65" s="20">
        <v>48</v>
      </c>
      <c r="F65" s="23">
        <v>5</v>
      </c>
    </row>
    <row r="66" spans="1:6" x14ac:dyDescent="0.3">
      <c r="A66">
        <v>1</v>
      </c>
      <c r="B66" t="s">
        <v>20</v>
      </c>
      <c r="C66" s="19" t="s">
        <v>36</v>
      </c>
      <c r="D66" s="20">
        <v>8</v>
      </c>
      <c r="E66" s="20">
        <v>48</v>
      </c>
      <c r="F66" s="23" t="s">
        <v>13</v>
      </c>
    </row>
    <row r="67" spans="1:6" x14ac:dyDescent="0.3">
      <c r="A67">
        <v>1</v>
      </c>
      <c r="B67" t="s">
        <v>20</v>
      </c>
      <c r="C67" s="19" t="s">
        <v>36</v>
      </c>
      <c r="D67" s="20">
        <v>9</v>
      </c>
      <c r="E67" s="20">
        <v>48</v>
      </c>
      <c r="F67" s="23">
        <v>4</v>
      </c>
    </row>
    <row r="68" spans="1:6" x14ac:dyDescent="0.3">
      <c r="A68">
        <v>1</v>
      </c>
      <c r="B68" t="s">
        <v>20</v>
      </c>
      <c r="C68" s="19" t="s">
        <v>36</v>
      </c>
      <c r="D68" s="20">
        <v>10</v>
      </c>
      <c r="E68" s="20">
        <v>48</v>
      </c>
      <c r="F68" s="23">
        <v>4.5</v>
      </c>
    </row>
    <row r="69" spans="1:6" x14ac:dyDescent="0.3">
      <c r="A69">
        <v>1</v>
      </c>
      <c r="B69" t="s">
        <v>20</v>
      </c>
      <c r="C69" s="19" t="s">
        <v>36</v>
      </c>
      <c r="D69" s="20">
        <v>11</v>
      </c>
      <c r="E69" s="20">
        <v>48</v>
      </c>
      <c r="F69" s="23">
        <v>4.5</v>
      </c>
    </row>
    <row r="70" spans="1:6" x14ac:dyDescent="0.3">
      <c r="A70">
        <v>1</v>
      </c>
      <c r="B70" t="s">
        <v>20</v>
      </c>
      <c r="C70" s="19" t="s">
        <v>36</v>
      </c>
      <c r="D70" s="20">
        <v>12</v>
      </c>
      <c r="E70" s="20">
        <v>48</v>
      </c>
      <c r="F70" s="23">
        <v>4</v>
      </c>
    </row>
    <row r="71" spans="1:6" x14ac:dyDescent="0.3">
      <c r="A71">
        <v>1</v>
      </c>
      <c r="B71" t="s">
        <v>20</v>
      </c>
      <c r="C71" s="19" t="s">
        <v>36</v>
      </c>
      <c r="D71" s="20">
        <v>13</v>
      </c>
      <c r="E71" s="20">
        <v>48</v>
      </c>
      <c r="F71" s="23">
        <v>4</v>
      </c>
    </row>
    <row r="72" spans="1:6" x14ac:dyDescent="0.3">
      <c r="A72">
        <v>2</v>
      </c>
      <c r="B72" t="s">
        <v>21</v>
      </c>
      <c r="C72" s="19" t="s">
        <v>31</v>
      </c>
      <c r="D72" s="20">
        <v>1</v>
      </c>
      <c r="E72" s="20">
        <v>20</v>
      </c>
      <c r="F72" s="23">
        <v>0</v>
      </c>
    </row>
    <row r="73" spans="1:6" x14ac:dyDescent="0.3">
      <c r="A73">
        <v>2</v>
      </c>
      <c r="B73" t="s">
        <v>21</v>
      </c>
      <c r="C73" s="19" t="s">
        <v>31</v>
      </c>
      <c r="D73" s="20">
        <v>2</v>
      </c>
      <c r="E73" s="20">
        <v>20</v>
      </c>
      <c r="F73" s="23">
        <v>0</v>
      </c>
    </row>
    <row r="74" spans="1:6" x14ac:dyDescent="0.3">
      <c r="A74">
        <v>2</v>
      </c>
      <c r="B74" t="s">
        <v>21</v>
      </c>
      <c r="C74" s="19" t="s">
        <v>31</v>
      </c>
      <c r="D74" s="20">
        <v>3</v>
      </c>
      <c r="E74" s="20">
        <v>20</v>
      </c>
      <c r="F74" s="23" t="s">
        <v>13</v>
      </c>
    </row>
    <row r="75" spans="1:6" x14ac:dyDescent="0.3">
      <c r="A75">
        <v>2</v>
      </c>
      <c r="B75" t="s">
        <v>21</v>
      </c>
      <c r="C75" s="19" t="s">
        <v>31</v>
      </c>
      <c r="D75" s="20">
        <v>4</v>
      </c>
      <c r="E75" s="20">
        <v>20</v>
      </c>
      <c r="F75" s="23" t="s">
        <v>13</v>
      </c>
    </row>
    <row r="76" spans="1:6" x14ac:dyDescent="0.3">
      <c r="A76">
        <v>2</v>
      </c>
      <c r="B76" t="s">
        <v>21</v>
      </c>
      <c r="C76" s="19" t="s">
        <v>31</v>
      </c>
      <c r="D76" s="20">
        <v>1</v>
      </c>
      <c r="E76" s="20">
        <v>24</v>
      </c>
      <c r="F76" s="23">
        <v>0</v>
      </c>
    </row>
    <row r="77" spans="1:6" x14ac:dyDescent="0.3">
      <c r="A77">
        <v>2</v>
      </c>
      <c r="B77" t="s">
        <v>21</v>
      </c>
      <c r="C77" s="19" t="s">
        <v>31</v>
      </c>
      <c r="D77" s="20">
        <v>2</v>
      </c>
      <c r="E77" s="20">
        <v>24</v>
      </c>
      <c r="F77" s="23">
        <v>0</v>
      </c>
    </row>
    <row r="78" spans="1:6" x14ac:dyDescent="0.3">
      <c r="A78">
        <v>2</v>
      </c>
      <c r="B78" t="s">
        <v>21</v>
      </c>
      <c r="C78" s="19" t="s">
        <v>31</v>
      </c>
      <c r="D78" s="20">
        <v>3</v>
      </c>
      <c r="E78" s="20">
        <v>24</v>
      </c>
      <c r="F78" s="23">
        <v>1</v>
      </c>
    </row>
    <row r="79" spans="1:6" x14ac:dyDescent="0.3">
      <c r="A79">
        <v>2</v>
      </c>
      <c r="B79" t="s">
        <v>21</v>
      </c>
      <c r="C79" s="19" t="s">
        <v>31</v>
      </c>
      <c r="D79" s="20">
        <v>4</v>
      </c>
      <c r="E79" s="20">
        <v>24</v>
      </c>
      <c r="F79" s="23">
        <v>0.75</v>
      </c>
    </row>
    <row r="80" spans="1:6" x14ac:dyDescent="0.3">
      <c r="A80">
        <v>2</v>
      </c>
      <c r="B80" t="s">
        <v>21</v>
      </c>
      <c r="C80" s="19" t="s">
        <v>32</v>
      </c>
      <c r="D80" s="20">
        <v>8</v>
      </c>
      <c r="E80" s="20">
        <v>24</v>
      </c>
      <c r="F80" s="23">
        <v>1.5</v>
      </c>
    </row>
    <row r="81" spans="1:6" x14ac:dyDescent="0.3">
      <c r="A81">
        <v>2</v>
      </c>
      <c r="B81" t="s">
        <v>21</v>
      </c>
      <c r="C81" s="19" t="s">
        <v>32</v>
      </c>
      <c r="D81" s="20">
        <v>9</v>
      </c>
      <c r="E81" s="20">
        <v>24</v>
      </c>
      <c r="F81" s="23">
        <v>1</v>
      </c>
    </row>
    <row r="82" spans="1:6" x14ac:dyDescent="0.3">
      <c r="A82">
        <v>2</v>
      </c>
      <c r="B82" t="s">
        <v>21</v>
      </c>
      <c r="C82" s="19" t="s">
        <v>32</v>
      </c>
      <c r="D82" s="20">
        <v>10</v>
      </c>
      <c r="E82" s="20">
        <v>24</v>
      </c>
      <c r="F82" s="23">
        <v>0.5</v>
      </c>
    </row>
    <row r="83" spans="1:6" x14ac:dyDescent="0.3">
      <c r="A83">
        <v>2</v>
      </c>
      <c r="B83" t="s">
        <v>21</v>
      </c>
      <c r="C83" s="19" t="s">
        <v>33</v>
      </c>
      <c r="D83" s="20">
        <v>1</v>
      </c>
      <c r="E83" s="20">
        <v>28</v>
      </c>
      <c r="F83" s="23" t="s">
        <v>13</v>
      </c>
    </row>
    <row r="84" spans="1:6" x14ac:dyDescent="0.3">
      <c r="A84">
        <v>2</v>
      </c>
      <c r="B84" t="s">
        <v>21</v>
      </c>
      <c r="C84" s="19" t="s">
        <v>33</v>
      </c>
      <c r="D84" s="20">
        <v>2</v>
      </c>
      <c r="E84" s="20">
        <v>28</v>
      </c>
      <c r="F84" s="23" t="s">
        <v>13</v>
      </c>
    </row>
    <row r="85" spans="1:6" x14ac:dyDescent="0.3">
      <c r="A85">
        <v>2</v>
      </c>
      <c r="B85" t="s">
        <v>21</v>
      </c>
      <c r="C85" s="19" t="s">
        <v>33</v>
      </c>
      <c r="D85" s="20">
        <v>3</v>
      </c>
      <c r="E85" s="20">
        <v>28</v>
      </c>
      <c r="F85" s="23">
        <v>2</v>
      </c>
    </row>
    <row r="86" spans="1:6" x14ac:dyDescent="0.3">
      <c r="A86">
        <v>2</v>
      </c>
      <c r="B86" t="s">
        <v>21</v>
      </c>
      <c r="C86" s="19" t="s">
        <v>33</v>
      </c>
      <c r="D86" s="20">
        <v>4</v>
      </c>
      <c r="E86" s="20">
        <v>28</v>
      </c>
      <c r="F86" s="23">
        <v>1.5</v>
      </c>
    </row>
    <row r="87" spans="1:6" x14ac:dyDescent="0.3">
      <c r="A87">
        <v>2</v>
      </c>
      <c r="B87" t="s">
        <v>21</v>
      </c>
      <c r="C87" s="19" t="s">
        <v>33</v>
      </c>
      <c r="D87" s="20">
        <v>1</v>
      </c>
      <c r="E87" s="20">
        <v>32</v>
      </c>
      <c r="F87" s="23" t="s">
        <v>13</v>
      </c>
    </row>
    <row r="88" spans="1:6" x14ac:dyDescent="0.3">
      <c r="A88">
        <v>2</v>
      </c>
      <c r="B88" t="s">
        <v>21</v>
      </c>
      <c r="C88" s="19" t="s">
        <v>33</v>
      </c>
      <c r="D88" s="20">
        <v>2</v>
      </c>
      <c r="E88" s="20">
        <v>32</v>
      </c>
      <c r="F88" s="23" t="s">
        <v>13</v>
      </c>
    </row>
    <row r="89" spans="1:6" x14ac:dyDescent="0.3">
      <c r="A89">
        <v>2</v>
      </c>
      <c r="B89" t="s">
        <v>21</v>
      </c>
      <c r="C89" s="19" t="s">
        <v>33</v>
      </c>
      <c r="D89" s="20">
        <v>3</v>
      </c>
      <c r="E89" s="20">
        <v>32</v>
      </c>
      <c r="F89" s="23">
        <v>3</v>
      </c>
    </row>
    <row r="90" spans="1:6" x14ac:dyDescent="0.3">
      <c r="A90">
        <v>2</v>
      </c>
      <c r="B90" t="s">
        <v>21</v>
      </c>
      <c r="C90" s="19" t="s">
        <v>33</v>
      </c>
      <c r="D90" s="20">
        <v>4</v>
      </c>
      <c r="E90" s="20">
        <v>32</v>
      </c>
      <c r="F90" s="23">
        <v>2.5</v>
      </c>
    </row>
    <row r="91" spans="1:6" x14ac:dyDescent="0.3">
      <c r="A91">
        <v>2</v>
      </c>
      <c r="B91" t="s">
        <v>21</v>
      </c>
      <c r="C91" s="19" t="s">
        <v>34</v>
      </c>
      <c r="D91" s="20">
        <v>5</v>
      </c>
      <c r="E91" s="20">
        <v>32</v>
      </c>
      <c r="F91" s="23">
        <v>3</v>
      </c>
    </row>
    <row r="92" spans="1:6" x14ac:dyDescent="0.3">
      <c r="A92">
        <v>2</v>
      </c>
      <c r="B92" t="s">
        <v>21</v>
      </c>
      <c r="C92" s="19" t="s">
        <v>34</v>
      </c>
      <c r="D92" s="20">
        <v>6</v>
      </c>
      <c r="E92" s="20">
        <v>32</v>
      </c>
      <c r="F92" s="23">
        <v>2</v>
      </c>
    </row>
    <row r="93" spans="1:6" x14ac:dyDescent="0.3">
      <c r="A93">
        <v>2</v>
      </c>
      <c r="B93" t="s">
        <v>21</v>
      </c>
      <c r="C93" s="19" t="s">
        <v>34</v>
      </c>
      <c r="D93" s="20">
        <v>7</v>
      </c>
      <c r="E93" s="20">
        <v>32</v>
      </c>
      <c r="F93" s="23">
        <v>2.5</v>
      </c>
    </row>
    <row r="94" spans="1:6" x14ac:dyDescent="0.3">
      <c r="A94">
        <v>2</v>
      </c>
      <c r="B94" t="s">
        <v>21</v>
      </c>
      <c r="C94" s="19" t="s">
        <v>33</v>
      </c>
      <c r="D94" s="20">
        <v>1</v>
      </c>
      <c r="E94" s="20">
        <v>36</v>
      </c>
      <c r="F94" s="23" t="s">
        <v>13</v>
      </c>
    </row>
    <row r="95" spans="1:6" x14ac:dyDescent="0.3">
      <c r="A95">
        <v>2</v>
      </c>
      <c r="B95" t="s">
        <v>21</v>
      </c>
      <c r="C95" s="19" t="s">
        <v>33</v>
      </c>
      <c r="D95" s="20">
        <v>2</v>
      </c>
      <c r="E95" s="20">
        <v>36</v>
      </c>
      <c r="F95" s="23" t="s">
        <v>13</v>
      </c>
    </row>
    <row r="96" spans="1:6" x14ac:dyDescent="0.3">
      <c r="A96">
        <v>2</v>
      </c>
      <c r="B96" t="s">
        <v>21</v>
      </c>
      <c r="C96" s="19" t="s">
        <v>33</v>
      </c>
      <c r="D96" s="20">
        <v>3</v>
      </c>
      <c r="E96" s="20">
        <v>36</v>
      </c>
      <c r="F96" s="23">
        <v>3</v>
      </c>
    </row>
    <row r="97" spans="1:6" x14ac:dyDescent="0.3">
      <c r="A97">
        <v>2</v>
      </c>
      <c r="B97" t="s">
        <v>21</v>
      </c>
      <c r="C97" s="19" t="s">
        <v>33</v>
      </c>
      <c r="D97" s="20">
        <v>4</v>
      </c>
      <c r="E97" s="20">
        <v>36</v>
      </c>
      <c r="F97" s="23">
        <v>3</v>
      </c>
    </row>
    <row r="98" spans="1:6" x14ac:dyDescent="0.3">
      <c r="A98">
        <v>2</v>
      </c>
      <c r="B98" t="s">
        <v>21</v>
      </c>
      <c r="C98" s="19" t="s">
        <v>35</v>
      </c>
      <c r="D98" s="20">
        <v>1</v>
      </c>
      <c r="E98" s="20">
        <v>40</v>
      </c>
      <c r="F98" s="23">
        <v>2</v>
      </c>
    </row>
    <row r="99" spans="1:6" x14ac:dyDescent="0.3">
      <c r="A99">
        <v>2</v>
      </c>
      <c r="B99" t="s">
        <v>21</v>
      </c>
      <c r="C99" s="19" t="s">
        <v>35</v>
      </c>
      <c r="D99" s="20">
        <v>2</v>
      </c>
      <c r="E99" s="20">
        <v>40</v>
      </c>
      <c r="F99" s="23">
        <v>3</v>
      </c>
    </row>
    <row r="100" spans="1:6" x14ac:dyDescent="0.3">
      <c r="A100">
        <v>2</v>
      </c>
      <c r="B100" t="s">
        <v>21</v>
      </c>
      <c r="C100" s="19" t="s">
        <v>35</v>
      </c>
      <c r="D100" s="20">
        <v>3</v>
      </c>
      <c r="E100" s="20">
        <v>40</v>
      </c>
      <c r="F100" s="23" t="s">
        <v>13</v>
      </c>
    </row>
    <row r="101" spans="1:6" x14ac:dyDescent="0.3">
      <c r="A101">
        <v>2</v>
      </c>
      <c r="B101" t="s">
        <v>21</v>
      </c>
      <c r="C101" s="19" t="s">
        <v>35</v>
      </c>
      <c r="D101" s="20">
        <v>4</v>
      </c>
      <c r="E101" s="20">
        <v>40</v>
      </c>
      <c r="F101" s="23" t="s">
        <v>13</v>
      </c>
    </row>
    <row r="102" spans="1:6" x14ac:dyDescent="0.3">
      <c r="A102">
        <v>2</v>
      </c>
      <c r="B102" t="s">
        <v>21</v>
      </c>
      <c r="C102" s="19" t="s">
        <v>36</v>
      </c>
      <c r="D102" s="20">
        <v>8</v>
      </c>
      <c r="E102" s="20">
        <v>40</v>
      </c>
      <c r="F102" s="23">
        <v>3</v>
      </c>
    </row>
    <row r="103" spans="1:6" x14ac:dyDescent="0.3">
      <c r="A103">
        <v>2</v>
      </c>
      <c r="B103" t="s">
        <v>21</v>
      </c>
      <c r="C103" s="19" t="s">
        <v>36</v>
      </c>
      <c r="D103" s="20">
        <v>9</v>
      </c>
      <c r="E103" s="20">
        <v>40</v>
      </c>
      <c r="F103" s="23">
        <v>2.5</v>
      </c>
    </row>
    <row r="104" spans="1:6" x14ac:dyDescent="0.3">
      <c r="A104">
        <v>2</v>
      </c>
      <c r="B104" t="s">
        <v>21</v>
      </c>
      <c r="C104" s="19" t="s">
        <v>36</v>
      </c>
      <c r="D104" s="20">
        <v>10</v>
      </c>
      <c r="E104" s="20">
        <v>40</v>
      </c>
      <c r="F104" s="23">
        <v>2</v>
      </c>
    </row>
    <row r="105" spans="1:6" x14ac:dyDescent="0.3">
      <c r="A105">
        <v>2</v>
      </c>
      <c r="B105" t="s">
        <v>21</v>
      </c>
      <c r="C105" s="19" t="s">
        <v>35</v>
      </c>
      <c r="D105" s="20">
        <v>1</v>
      </c>
      <c r="E105" s="20">
        <v>44</v>
      </c>
      <c r="F105" s="23">
        <v>2.5</v>
      </c>
    </row>
    <row r="106" spans="1:6" x14ac:dyDescent="0.3">
      <c r="A106">
        <v>2</v>
      </c>
      <c r="B106" t="s">
        <v>21</v>
      </c>
      <c r="C106" s="19" t="s">
        <v>35</v>
      </c>
      <c r="D106" s="20">
        <v>2</v>
      </c>
      <c r="E106" s="20">
        <v>44</v>
      </c>
      <c r="F106" s="23">
        <v>3</v>
      </c>
    </row>
    <row r="107" spans="1:6" x14ac:dyDescent="0.3">
      <c r="A107">
        <v>2</v>
      </c>
      <c r="B107" t="s">
        <v>21</v>
      </c>
      <c r="C107" s="19" t="s">
        <v>35</v>
      </c>
      <c r="D107" s="20">
        <v>3</v>
      </c>
      <c r="E107" s="20">
        <v>44</v>
      </c>
      <c r="F107" s="23" t="s">
        <v>13</v>
      </c>
    </row>
    <row r="108" spans="1:6" x14ac:dyDescent="0.3">
      <c r="A108">
        <v>2</v>
      </c>
      <c r="B108" t="s">
        <v>21</v>
      </c>
      <c r="C108" s="19" t="s">
        <v>35</v>
      </c>
      <c r="D108" s="20">
        <v>4</v>
      </c>
      <c r="E108" s="20">
        <v>44</v>
      </c>
      <c r="F108" s="23" t="s">
        <v>13</v>
      </c>
    </row>
    <row r="109" spans="1:6" x14ac:dyDescent="0.3">
      <c r="A109">
        <v>2</v>
      </c>
      <c r="B109" t="s">
        <v>21</v>
      </c>
      <c r="C109" s="19" t="s">
        <v>36</v>
      </c>
      <c r="D109" s="20">
        <v>8</v>
      </c>
      <c r="E109" s="20">
        <v>44</v>
      </c>
      <c r="F109" s="23">
        <v>3.5</v>
      </c>
    </row>
    <row r="110" spans="1:6" x14ac:dyDescent="0.3">
      <c r="A110">
        <v>2</v>
      </c>
      <c r="B110" t="s">
        <v>21</v>
      </c>
      <c r="C110" s="19" t="s">
        <v>36</v>
      </c>
      <c r="D110" s="20">
        <v>9</v>
      </c>
      <c r="E110" s="20">
        <v>44</v>
      </c>
      <c r="F110" s="23">
        <v>2.5</v>
      </c>
    </row>
    <row r="111" spans="1:6" x14ac:dyDescent="0.3">
      <c r="A111">
        <v>2</v>
      </c>
      <c r="B111" t="s">
        <v>21</v>
      </c>
      <c r="C111" s="19" t="s">
        <v>36</v>
      </c>
      <c r="D111" s="20">
        <v>10</v>
      </c>
      <c r="E111" s="20">
        <v>44</v>
      </c>
      <c r="F111" s="23">
        <v>3</v>
      </c>
    </row>
    <row r="112" spans="1:6" x14ac:dyDescent="0.3">
      <c r="A112">
        <v>2</v>
      </c>
      <c r="B112" t="s">
        <v>21</v>
      </c>
      <c r="C112" s="19" t="s">
        <v>35</v>
      </c>
      <c r="D112" s="20">
        <v>1</v>
      </c>
      <c r="E112" s="20">
        <v>48</v>
      </c>
      <c r="F112" s="23">
        <v>3</v>
      </c>
    </row>
    <row r="113" spans="1:6" x14ac:dyDescent="0.3">
      <c r="A113">
        <v>2</v>
      </c>
      <c r="B113" t="s">
        <v>21</v>
      </c>
      <c r="C113" s="19" t="s">
        <v>35</v>
      </c>
      <c r="D113" s="20">
        <v>2</v>
      </c>
      <c r="E113" s="20">
        <v>48</v>
      </c>
      <c r="F113" s="23">
        <v>3</v>
      </c>
    </row>
    <row r="114" spans="1:6" x14ac:dyDescent="0.3">
      <c r="A114">
        <v>2</v>
      </c>
      <c r="B114" t="s">
        <v>21</v>
      </c>
      <c r="C114" s="19" t="s">
        <v>35</v>
      </c>
      <c r="D114" s="20">
        <v>3</v>
      </c>
      <c r="E114" s="20">
        <v>48</v>
      </c>
      <c r="F114" s="23" t="s">
        <v>13</v>
      </c>
    </row>
    <row r="115" spans="1:6" x14ac:dyDescent="0.3">
      <c r="A115">
        <v>2</v>
      </c>
      <c r="B115" t="s">
        <v>21</v>
      </c>
      <c r="C115" s="19" t="s">
        <v>35</v>
      </c>
      <c r="D115" s="20">
        <v>4</v>
      </c>
      <c r="E115" s="20">
        <v>48</v>
      </c>
      <c r="F115" s="23" t="s">
        <v>13</v>
      </c>
    </row>
    <row r="116" spans="1:6" x14ac:dyDescent="0.3">
      <c r="A116">
        <v>2</v>
      </c>
      <c r="B116" t="s">
        <v>21</v>
      </c>
      <c r="C116" s="19" t="s">
        <v>37</v>
      </c>
      <c r="D116" s="20">
        <v>5</v>
      </c>
      <c r="E116" s="20">
        <v>48</v>
      </c>
      <c r="F116" s="23">
        <v>4</v>
      </c>
    </row>
    <row r="117" spans="1:6" x14ac:dyDescent="0.3">
      <c r="A117">
        <v>2</v>
      </c>
      <c r="B117" t="s">
        <v>21</v>
      </c>
      <c r="C117" s="19" t="s">
        <v>37</v>
      </c>
      <c r="D117" s="20">
        <v>6</v>
      </c>
      <c r="E117" s="20">
        <v>48</v>
      </c>
      <c r="F117" s="23">
        <v>4</v>
      </c>
    </row>
    <row r="118" spans="1:6" x14ac:dyDescent="0.3">
      <c r="A118">
        <v>2</v>
      </c>
      <c r="B118" t="s">
        <v>21</v>
      </c>
      <c r="C118" s="19" t="s">
        <v>37</v>
      </c>
      <c r="D118" s="20">
        <v>7</v>
      </c>
      <c r="E118" s="20">
        <v>48</v>
      </c>
      <c r="F118" s="23">
        <v>5</v>
      </c>
    </row>
    <row r="119" spans="1:6" x14ac:dyDescent="0.3">
      <c r="A119">
        <v>2</v>
      </c>
      <c r="B119" t="s">
        <v>21</v>
      </c>
      <c r="C119" s="19" t="s">
        <v>36</v>
      </c>
      <c r="D119" s="20">
        <v>8</v>
      </c>
      <c r="E119" s="20">
        <v>48</v>
      </c>
      <c r="F119" s="23">
        <v>3.5</v>
      </c>
    </row>
    <row r="120" spans="1:6" x14ac:dyDescent="0.3">
      <c r="A120">
        <v>2</v>
      </c>
      <c r="B120" t="s">
        <v>21</v>
      </c>
      <c r="C120" s="19" t="s">
        <v>36</v>
      </c>
      <c r="D120" s="20">
        <v>9</v>
      </c>
      <c r="E120" s="20">
        <v>48</v>
      </c>
      <c r="F120" s="23">
        <v>2.5</v>
      </c>
    </row>
    <row r="121" spans="1:6" x14ac:dyDescent="0.3">
      <c r="A121">
        <v>2</v>
      </c>
      <c r="B121" t="s">
        <v>21</v>
      </c>
      <c r="C121" s="19" t="s">
        <v>36</v>
      </c>
      <c r="D121" s="20">
        <v>10</v>
      </c>
      <c r="E121" s="20">
        <v>48</v>
      </c>
      <c r="F121" s="23">
        <v>3</v>
      </c>
    </row>
    <row r="122" spans="1:6" x14ac:dyDescent="0.3">
      <c r="A122">
        <v>3</v>
      </c>
      <c r="B122" t="s">
        <v>18</v>
      </c>
      <c r="C122" s="19" t="s">
        <v>31</v>
      </c>
      <c r="D122" s="20">
        <v>1</v>
      </c>
      <c r="E122" s="20">
        <v>20</v>
      </c>
      <c r="F122" s="23" t="s">
        <v>13</v>
      </c>
    </row>
    <row r="123" spans="1:6" x14ac:dyDescent="0.3">
      <c r="A123">
        <v>3</v>
      </c>
      <c r="B123" t="s">
        <v>18</v>
      </c>
      <c r="C123" s="19" t="s">
        <v>31</v>
      </c>
      <c r="D123" s="20">
        <v>2</v>
      </c>
      <c r="E123" s="20">
        <v>20</v>
      </c>
      <c r="F123" s="23" t="s">
        <v>13</v>
      </c>
    </row>
    <row r="124" spans="1:6" x14ac:dyDescent="0.3">
      <c r="A124">
        <v>3</v>
      </c>
      <c r="B124" t="s">
        <v>18</v>
      </c>
      <c r="C124" s="19" t="s">
        <v>31</v>
      </c>
      <c r="D124" s="20">
        <v>3</v>
      </c>
      <c r="E124" s="20">
        <v>20</v>
      </c>
      <c r="F124" s="23" t="s">
        <v>13</v>
      </c>
    </row>
    <row r="125" spans="1:6" x14ac:dyDescent="0.3">
      <c r="A125">
        <v>3</v>
      </c>
      <c r="B125" t="s">
        <v>18</v>
      </c>
      <c r="C125" s="19" t="s">
        <v>31</v>
      </c>
      <c r="D125" s="20">
        <v>4</v>
      </c>
      <c r="E125" s="20">
        <v>20</v>
      </c>
      <c r="F125" s="23" t="s">
        <v>13</v>
      </c>
    </row>
    <row r="126" spans="1:6" x14ac:dyDescent="0.3">
      <c r="A126">
        <v>3</v>
      </c>
      <c r="B126" t="s">
        <v>18</v>
      </c>
      <c r="C126" s="19" t="s">
        <v>31</v>
      </c>
      <c r="D126" s="20">
        <v>1</v>
      </c>
      <c r="E126" s="20">
        <v>24</v>
      </c>
      <c r="F126" s="23">
        <v>1</v>
      </c>
    </row>
    <row r="127" spans="1:6" x14ac:dyDescent="0.3">
      <c r="A127">
        <v>3</v>
      </c>
      <c r="B127" t="s">
        <v>18</v>
      </c>
      <c r="C127" s="19" t="s">
        <v>31</v>
      </c>
      <c r="D127" s="20">
        <v>2</v>
      </c>
      <c r="E127" s="20">
        <v>24</v>
      </c>
      <c r="F127" s="23">
        <v>1.5</v>
      </c>
    </row>
    <row r="128" spans="1:6" x14ac:dyDescent="0.3">
      <c r="A128">
        <v>3</v>
      </c>
      <c r="B128" t="s">
        <v>18</v>
      </c>
      <c r="C128" s="19" t="s">
        <v>31</v>
      </c>
      <c r="D128" s="20">
        <v>3</v>
      </c>
      <c r="E128" s="20">
        <v>24</v>
      </c>
      <c r="F128" s="23">
        <v>2</v>
      </c>
    </row>
    <row r="129" spans="1:6" x14ac:dyDescent="0.3">
      <c r="A129">
        <v>3</v>
      </c>
      <c r="B129" t="s">
        <v>18</v>
      </c>
      <c r="C129" s="19" t="s">
        <v>31</v>
      </c>
      <c r="D129" s="20">
        <v>4</v>
      </c>
      <c r="E129" s="20">
        <v>24</v>
      </c>
      <c r="F129" s="23">
        <v>1</v>
      </c>
    </row>
    <row r="130" spans="1:6" x14ac:dyDescent="0.3">
      <c r="A130">
        <v>3</v>
      </c>
      <c r="B130" t="s">
        <v>18</v>
      </c>
      <c r="C130" s="19" t="s">
        <v>32</v>
      </c>
      <c r="D130" s="20">
        <v>9</v>
      </c>
      <c r="E130" s="20">
        <v>24</v>
      </c>
      <c r="F130" s="23">
        <v>1.5</v>
      </c>
    </row>
    <row r="131" spans="1:6" x14ac:dyDescent="0.3">
      <c r="A131">
        <v>3</v>
      </c>
      <c r="B131" t="s">
        <v>18</v>
      </c>
      <c r="C131" s="19" t="s">
        <v>32</v>
      </c>
      <c r="D131" s="20">
        <v>10</v>
      </c>
      <c r="E131" s="20">
        <v>24</v>
      </c>
      <c r="F131" s="23">
        <v>1</v>
      </c>
    </row>
    <row r="132" spans="1:6" x14ac:dyDescent="0.3">
      <c r="A132">
        <v>3</v>
      </c>
      <c r="B132" t="s">
        <v>18</v>
      </c>
      <c r="C132" s="19" t="s">
        <v>32</v>
      </c>
      <c r="D132" s="20">
        <v>11</v>
      </c>
      <c r="E132" s="20">
        <v>24</v>
      </c>
      <c r="F132" s="23">
        <v>0.4</v>
      </c>
    </row>
    <row r="133" spans="1:6" x14ac:dyDescent="0.3">
      <c r="A133">
        <v>3</v>
      </c>
      <c r="B133" t="s">
        <v>18</v>
      </c>
      <c r="C133" s="19" t="s">
        <v>32</v>
      </c>
      <c r="D133" s="20">
        <v>12</v>
      </c>
      <c r="E133" s="20">
        <v>24</v>
      </c>
      <c r="F133" s="23">
        <v>1</v>
      </c>
    </row>
    <row r="134" spans="1:6" x14ac:dyDescent="0.3">
      <c r="A134">
        <v>3</v>
      </c>
      <c r="B134" t="s">
        <v>18</v>
      </c>
      <c r="C134" s="19" t="s">
        <v>32</v>
      </c>
      <c r="D134" s="20">
        <v>13</v>
      </c>
      <c r="E134" s="20">
        <v>24</v>
      </c>
      <c r="F134" s="23">
        <v>1.5</v>
      </c>
    </row>
    <row r="135" spans="1:6" x14ac:dyDescent="0.3">
      <c r="A135">
        <v>3</v>
      </c>
      <c r="B135" t="s">
        <v>18</v>
      </c>
      <c r="C135" s="19" t="s">
        <v>32</v>
      </c>
      <c r="D135" s="20">
        <v>14</v>
      </c>
      <c r="E135" s="20">
        <v>24</v>
      </c>
      <c r="F135" s="23">
        <v>1</v>
      </c>
    </row>
    <row r="136" spans="1:6" x14ac:dyDescent="0.3">
      <c r="A136">
        <v>3</v>
      </c>
      <c r="B136" t="s">
        <v>18</v>
      </c>
      <c r="C136" s="19" t="s">
        <v>33</v>
      </c>
      <c r="D136" s="20">
        <v>1</v>
      </c>
      <c r="E136" s="20">
        <v>28</v>
      </c>
      <c r="F136" s="23">
        <v>2</v>
      </c>
    </row>
    <row r="137" spans="1:6" x14ac:dyDescent="0.3">
      <c r="A137">
        <v>3</v>
      </c>
      <c r="B137" t="s">
        <v>18</v>
      </c>
      <c r="C137" s="19" t="s">
        <v>33</v>
      </c>
      <c r="D137" s="20">
        <v>2</v>
      </c>
      <c r="E137" s="20">
        <v>28</v>
      </c>
      <c r="F137" s="23">
        <v>2</v>
      </c>
    </row>
    <row r="138" spans="1:6" x14ac:dyDescent="0.3">
      <c r="A138">
        <v>3</v>
      </c>
      <c r="B138" t="s">
        <v>18</v>
      </c>
      <c r="C138" s="19" t="s">
        <v>33</v>
      </c>
      <c r="D138" s="20">
        <v>3</v>
      </c>
      <c r="E138" s="20">
        <v>28</v>
      </c>
      <c r="F138" s="23">
        <v>2.5</v>
      </c>
    </row>
    <row r="139" spans="1:6" x14ac:dyDescent="0.3">
      <c r="A139">
        <v>3</v>
      </c>
      <c r="B139" t="s">
        <v>18</v>
      </c>
      <c r="C139" s="19" t="s">
        <v>33</v>
      </c>
      <c r="D139" s="20">
        <v>4</v>
      </c>
      <c r="E139" s="20">
        <v>28</v>
      </c>
      <c r="F139" s="23">
        <v>2</v>
      </c>
    </row>
    <row r="140" spans="1:6" x14ac:dyDescent="0.3">
      <c r="A140">
        <v>3</v>
      </c>
      <c r="B140" t="s">
        <v>18</v>
      </c>
      <c r="C140" s="19" t="s">
        <v>33</v>
      </c>
      <c r="D140" s="20">
        <v>1</v>
      </c>
      <c r="E140" s="20">
        <v>32</v>
      </c>
      <c r="F140" s="23">
        <v>3</v>
      </c>
    </row>
    <row r="141" spans="1:6" x14ac:dyDescent="0.3">
      <c r="A141">
        <v>3</v>
      </c>
      <c r="B141" t="s">
        <v>18</v>
      </c>
      <c r="C141" s="19" t="s">
        <v>33</v>
      </c>
      <c r="D141" s="20">
        <v>2</v>
      </c>
      <c r="E141" s="20">
        <v>32</v>
      </c>
      <c r="F141" s="23">
        <v>3</v>
      </c>
    </row>
    <row r="142" spans="1:6" x14ac:dyDescent="0.3">
      <c r="A142">
        <v>3</v>
      </c>
      <c r="B142" t="s">
        <v>18</v>
      </c>
      <c r="C142" s="19" t="s">
        <v>33</v>
      </c>
      <c r="D142" s="20">
        <v>3</v>
      </c>
      <c r="E142" s="20">
        <v>32</v>
      </c>
      <c r="F142" s="23">
        <v>3</v>
      </c>
    </row>
    <row r="143" spans="1:6" x14ac:dyDescent="0.3">
      <c r="A143">
        <v>3</v>
      </c>
      <c r="B143" t="s">
        <v>18</v>
      </c>
      <c r="C143" s="19" t="s">
        <v>33</v>
      </c>
      <c r="D143" s="20">
        <v>4</v>
      </c>
      <c r="E143" s="20">
        <v>32</v>
      </c>
      <c r="F143" s="23">
        <v>2.5</v>
      </c>
    </row>
    <row r="144" spans="1:6" x14ac:dyDescent="0.3">
      <c r="A144">
        <v>3</v>
      </c>
      <c r="B144" t="s">
        <v>18</v>
      </c>
      <c r="C144" s="19" t="s">
        <v>34</v>
      </c>
      <c r="D144" s="20">
        <v>5</v>
      </c>
      <c r="E144" s="20">
        <v>32</v>
      </c>
      <c r="F144" s="23">
        <v>2</v>
      </c>
    </row>
    <row r="145" spans="1:6" x14ac:dyDescent="0.3">
      <c r="A145">
        <v>3</v>
      </c>
      <c r="B145" t="s">
        <v>18</v>
      </c>
      <c r="C145" s="19" t="s">
        <v>34</v>
      </c>
      <c r="D145" s="20">
        <v>6</v>
      </c>
      <c r="E145" s="20">
        <v>32</v>
      </c>
      <c r="F145" s="23">
        <v>2.5</v>
      </c>
    </row>
    <row r="146" spans="1:6" x14ac:dyDescent="0.3">
      <c r="A146">
        <v>3</v>
      </c>
      <c r="B146" t="s">
        <v>18</v>
      </c>
      <c r="C146" s="19" t="s">
        <v>34</v>
      </c>
      <c r="D146" s="20">
        <v>7</v>
      </c>
      <c r="E146" s="20">
        <v>32</v>
      </c>
      <c r="F146" s="23">
        <v>2</v>
      </c>
    </row>
    <row r="147" spans="1:6" x14ac:dyDescent="0.3">
      <c r="A147">
        <v>3</v>
      </c>
      <c r="B147" t="s">
        <v>18</v>
      </c>
      <c r="C147" s="19" t="s">
        <v>34</v>
      </c>
      <c r="D147" s="20">
        <v>8</v>
      </c>
      <c r="E147" s="20">
        <v>32</v>
      </c>
      <c r="F147" s="23">
        <v>2</v>
      </c>
    </row>
    <row r="148" spans="1:6" x14ac:dyDescent="0.3">
      <c r="A148">
        <v>3</v>
      </c>
      <c r="B148" t="s">
        <v>18</v>
      </c>
      <c r="C148" s="19" t="s">
        <v>33</v>
      </c>
      <c r="D148" s="20">
        <v>1</v>
      </c>
      <c r="E148" s="20">
        <v>36</v>
      </c>
      <c r="F148" s="23">
        <v>3.5</v>
      </c>
    </row>
    <row r="149" spans="1:6" x14ac:dyDescent="0.3">
      <c r="A149">
        <v>3</v>
      </c>
      <c r="B149" t="s">
        <v>18</v>
      </c>
      <c r="C149" s="19" t="s">
        <v>33</v>
      </c>
      <c r="D149" s="20">
        <v>2</v>
      </c>
      <c r="E149" s="20">
        <v>36</v>
      </c>
      <c r="F149" s="23">
        <v>3.5</v>
      </c>
    </row>
    <row r="150" spans="1:6" x14ac:dyDescent="0.3">
      <c r="A150">
        <v>3</v>
      </c>
      <c r="B150" t="s">
        <v>18</v>
      </c>
      <c r="C150" s="19" t="s">
        <v>33</v>
      </c>
      <c r="D150" s="20">
        <v>3</v>
      </c>
      <c r="E150" s="20">
        <v>36</v>
      </c>
      <c r="F150" s="23">
        <v>3</v>
      </c>
    </row>
    <row r="151" spans="1:6" x14ac:dyDescent="0.3">
      <c r="A151">
        <v>3</v>
      </c>
      <c r="B151" t="s">
        <v>18</v>
      </c>
      <c r="C151" s="19" t="s">
        <v>33</v>
      </c>
      <c r="D151" s="20">
        <v>4</v>
      </c>
      <c r="E151" s="20">
        <v>36</v>
      </c>
      <c r="F151" s="23">
        <v>3</v>
      </c>
    </row>
    <row r="152" spans="1:6" x14ac:dyDescent="0.3">
      <c r="A152">
        <v>3</v>
      </c>
      <c r="B152" t="s">
        <v>18</v>
      </c>
      <c r="C152" s="19" t="s">
        <v>35</v>
      </c>
      <c r="D152" s="20">
        <v>1</v>
      </c>
      <c r="E152" s="20">
        <v>40</v>
      </c>
      <c r="F152" s="23" t="s">
        <v>13</v>
      </c>
    </row>
    <row r="153" spans="1:6" x14ac:dyDescent="0.3">
      <c r="A153">
        <v>3</v>
      </c>
      <c r="B153" t="s">
        <v>18</v>
      </c>
      <c r="C153" s="19" t="s">
        <v>35</v>
      </c>
      <c r="D153" s="20">
        <v>2</v>
      </c>
      <c r="E153" s="20">
        <v>40</v>
      </c>
      <c r="F153" s="23" t="s">
        <v>13</v>
      </c>
    </row>
    <row r="154" spans="1:6" x14ac:dyDescent="0.3">
      <c r="A154">
        <v>3</v>
      </c>
      <c r="B154" t="s">
        <v>18</v>
      </c>
      <c r="C154" s="19" t="s">
        <v>35</v>
      </c>
      <c r="D154" s="20">
        <v>3</v>
      </c>
      <c r="E154" s="20">
        <v>40</v>
      </c>
      <c r="F154" s="23" t="s">
        <v>13</v>
      </c>
    </row>
    <row r="155" spans="1:6" x14ac:dyDescent="0.3">
      <c r="A155">
        <v>3</v>
      </c>
      <c r="B155" t="s">
        <v>18</v>
      </c>
      <c r="C155" s="19" t="s">
        <v>35</v>
      </c>
      <c r="D155" s="20">
        <v>4</v>
      </c>
      <c r="E155" s="20">
        <v>40</v>
      </c>
      <c r="F155" s="23" t="s">
        <v>13</v>
      </c>
    </row>
    <row r="156" spans="1:6" x14ac:dyDescent="0.3">
      <c r="A156">
        <v>3</v>
      </c>
      <c r="B156" t="s">
        <v>18</v>
      </c>
      <c r="C156" s="19" t="s">
        <v>36</v>
      </c>
      <c r="D156" s="20">
        <v>9</v>
      </c>
      <c r="E156" s="20">
        <v>40</v>
      </c>
      <c r="F156" s="23">
        <v>4</v>
      </c>
    </row>
    <row r="157" spans="1:6" x14ac:dyDescent="0.3">
      <c r="A157">
        <v>3</v>
      </c>
      <c r="B157" t="s">
        <v>18</v>
      </c>
      <c r="C157" s="19" t="s">
        <v>36</v>
      </c>
      <c r="D157" s="20">
        <v>10</v>
      </c>
      <c r="E157" s="20">
        <v>40</v>
      </c>
      <c r="F157" s="23">
        <v>3.5</v>
      </c>
    </row>
    <row r="158" spans="1:6" x14ac:dyDescent="0.3">
      <c r="A158">
        <v>3</v>
      </c>
      <c r="B158" t="s">
        <v>18</v>
      </c>
      <c r="C158" s="19" t="s">
        <v>36</v>
      </c>
      <c r="D158" s="20">
        <v>11</v>
      </c>
      <c r="E158" s="20">
        <v>40</v>
      </c>
      <c r="F158" s="23">
        <v>3</v>
      </c>
    </row>
    <row r="159" spans="1:6" x14ac:dyDescent="0.3">
      <c r="A159">
        <v>3</v>
      </c>
      <c r="B159" t="s">
        <v>18</v>
      </c>
      <c r="C159" s="19" t="s">
        <v>36</v>
      </c>
      <c r="D159" s="20">
        <v>12</v>
      </c>
      <c r="E159" s="20">
        <v>40</v>
      </c>
      <c r="F159" s="23">
        <v>3</v>
      </c>
    </row>
    <row r="160" spans="1:6" x14ac:dyDescent="0.3">
      <c r="A160">
        <v>3</v>
      </c>
      <c r="B160" t="s">
        <v>18</v>
      </c>
      <c r="C160" s="19" t="s">
        <v>36</v>
      </c>
      <c r="D160" s="20">
        <v>13</v>
      </c>
      <c r="E160" s="20">
        <v>40</v>
      </c>
      <c r="F160" s="23">
        <v>3.5</v>
      </c>
    </row>
    <row r="161" spans="1:6" x14ac:dyDescent="0.3">
      <c r="A161">
        <v>3</v>
      </c>
      <c r="B161" t="s">
        <v>18</v>
      </c>
      <c r="C161" s="19" t="s">
        <v>36</v>
      </c>
      <c r="D161" s="20">
        <v>14</v>
      </c>
      <c r="E161" s="20">
        <v>40</v>
      </c>
      <c r="F161" s="23">
        <v>3</v>
      </c>
    </row>
    <row r="162" spans="1:6" x14ac:dyDescent="0.3">
      <c r="A162">
        <v>3</v>
      </c>
      <c r="B162" t="s">
        <v>18</v>
      </c>
      <c r="C162" s="19" t="s">
        <v>35</v>
      </c>
      <c r="D162" s="20">
        <v>1</v>
      </c>
      <c r="E162" s="20">
        <v>44</v>
      </c>
      <c r="F162" s="23" t="s">
        <v>13</v>
      </c>
    </row>
    <row r="163" spans="1:6" x14ac:dyDescent="0.3">
      <c r="A163">
        <v>3</v>
      </c>
      <c r="B163" t="s">
        <v>18</v>
      </c>
      <c r="C163" s="19" t="s">
        <v>35</v>
      </c>
      <c r="D163" s="20">
        <v>2</v>
      </c>
      <c r="E163" s="20">
        <v>44</v>
      </c>
      <c r="F163" s="23" t="s">
        <v>13</v>
      </c>
    </row>
    <row r="164" spans="1:6" x14ac:dyDescent="0.3">
      <c r="A164">
        <v>3</v>
      </c>
      <c r="B164" t="s">
        <v>18</v>
      </c>
      <c r="C164" s="19" t="s">
        <v>35</v>
      </c>
      <c r="D164" s="20">
        <v>3</v>
      </c>
      <c r="E164" s="20">
        <v>44</v>
      </c>
      <c r="F164" s="23" t="s">
        <v>13</v>
      </c>
    </row>
    <row r="165" spans="1:6" x14ac:dyDescent="0.3">
      <c r="A165">
        <v>3</v>
      </c>
      <c r="B165" t="s">
        <v>18</v>
      </c>
      <c r="C165" s="19" t="s">
        <v>35</v>
      </c>
      <c r="D165" s="20">
        <v>4</v>
      </c>
      <c r="E165" s="20">
        <v>44</v>
      </c>
      <c r="F165" s="23" t="s">
        <v>13</v>
      </c>
    </row>
    <row r="166" spans="1:6" x14ac:dyDescent="0.3">
      <c r="A166">
        <v>3</v>
      </c>
      <c r="B166" t="s">
        <v>18</v>
      </c>
      <c r="C166" s="19" t="s">
        <v>36</v>
      </c>
      <c r="D166" s="20">
        <v>9</v>
      </c>
      <c r="E166" s="20">
        <v>44</v>
      </c>
      <c r="F166" s="23">
        <v>4</v>
      </c>
    </row>
    <row r="167" spans="1:6" x14ac:dyDescent="0.3">
      <c r="A167">
        <v>3</v>
      </c>
      <c r="B167" t="s">
        <v>18</v>
      </c>
      <c r="C167" s="19" t="s">
        <v>36</v>
      </c>
      <c r="D167" s="20">
        <v>10</v>
      </c>
      <c r="E167" s="20">
        <v>44</v>
      </c>
      <c r="F167" s="23">
        <v>4</v>
      </c>
    </row>
    <row r="168" spans="1:6" x14ac:dyDescent="0.3">
      <c r="A168">
        <v>3</v>
      </c>
      <c r="B168" t="s">
        <v>18</v>
      </c>
      <c r="C168" s="19" t="s">
        <v>36</v>
      </c>
      <c r="D168" s="20">
        <v>11</v>
      </c>
      <c r="E168" s="20">
        <v>44</v>
      </c>
      <c r="F168" s="23">
        <v>3.5</v>
      </c>
    </row>
    <row r="169" spans="1:6" x14ac:dyDescent="0.3">
      <c r="A169">
        <v>3</v>
      </c>
      <c r="B169" t="s">
        <v>18</v>
      </c>
      <c r="C169" s="19" t="s">
        <v>36</v>
      </c>
      <c r="D169" s="20">
        <v>12</v>
      </c>
      <c r="E169" s="20">
        <v>44</v>
      </c>
      <c r="F169" s="23">
        <v>3</v>
      </c>
    </row>
    <row r="170" spans="1:6" x14ac:dyDescent="0.3">
      <c r="A170">
        <v>3</v>
      </c>
      <c r="B170" t="s">
        <v>18</v>
      </c>
      <c r="C170" s="19" t="s">
        <v>36</v>
      </c>
      <c r="D170" s="20">
        <v>13</v>
      </c>
      <c r="E170" s="20">
        <v>44</v>
      </c>
      <c r="F170" s="23">
        <v>3.5</v>
      </c>
    </row>
    <row r="171" spans="1:6" x14ac:dyDescent="0.3">
      <c r="A171">
        <v>3</v>
      </c>
      <c r="B171" t="s">
        <v>18</v>
      </c>
      <c r="C171" s="19" t="s">
        <v>36</v>
      </c>
      <c r="D171" s="20">
        <v>14</v>
      </c>
      <c r="E171" s="20">
        <v>44</v>
      </c>
      <c r="F171" s="23">
        <v>3.5</v>
      </c>
    </row>
    <row r="172" spans="1:6" x14ac:dyDescent="0.3">
      <c r="A172">
        <v>3</v>
      </c>
      <c r="B172" t="s">
        <v>18</v>
      </c>
      <c r="C172" s="19" t="s">
        <v>35</v>
      </c>
      <c r="D172" s="20">
        <v>1</v>
      </c>
      <c r="E172" s="20">
        <v>48</v>
      </c>
      <c r="F172" s="23" t="s">
        <v>13</v>
      </c>
    </row>
    <row r="173" spans="1:6" x14ac:dyDescent="0.3">
      <c r="A173">
        <v>3</v>
      </c>
      <c r="B173" t="s">
        <v>18</v>
      </c>
      <c r="C173" s="19" t="s">
        <v>35</v>
      </c>
      <c r="D173" s="20">
        <v>2</v>
      </c>
      <c r="E173" s="20">
        <v>48</v>
      </c>
      <c r="F173" s="23" t="s">
        <v>13</v>
      </c>
    </row>
    <row r="174" spans="1:6" x14ac:dyDescent="0.3">
      <c r="A174">
        <v>3</v>
      </c>
      <c r="B174" t="s">
        <v>18</v>
      </c>
      <c r="C174" s="19" t="s">
        <v>35</v>
      </c>
      <c r="D174" s="20">
        <v>3</v>
      </c>
      <c r="E174" s="20">
        <v>48</v>
      </c>
      <c r="F174" s="23" t="s">
        <v>13</v>
      </c>
    </row>
    <row r="175" spans="1:6" x14ac:dyDescent="0.3">
      <c r="A175">
        <v>3</v>
      </c>
      <c r="B175" t="s">
        <v>18</v>
      </c>
      <c r="C175" s="19" t="s">
        <v>35</v>
      </c>
      <c r="D175" s="20">
        <v>4</v>
      </c>
      <c r="E175" s="20">
        <v>48</v>
      </c>
      <c r="F175" s="23" t="s">
        <v>13</v>
      </c>
    </row>
    <row r="176" spans="1:6" x14ac:dyDescent="0.3">
      <c r="A176">
        <v>3</v>
      </c>
      <c r="B176" t="s">
        <v>18</v>
      </c>
      <c r="C176" s="19" t="s">
        <v>37</v>
      </c>
      <c r="D176" s="20">
        <v>5</v>
      </c>
      <c r="E176" s="20">
        <v>48</v>
      </c>
      <c r="F176" s="23">
        <v>4.5</v>
      </c>
    </row>
    <row r="177" spans="1:6" x14ac:dyDescent="0.3">
      <c r="A177">
        <v>3</v>
      </c>
      <c r="B177" t="s">
        <v>18</v>
      </c>
      <c r="C177" s="19" t="s">
        <v>37</v>
      </c>
      <c r="D177" s="20">
        <v>6</v>
      </c>
      <c r="E177" s="20">
        <v>48</v>
      </c>
      <c r="F177" s="23">
        <v>5</v>
      </c>
    </row>
    <row r="178" spans="1:6" x14ac:dyDescent="0.3">
      <c r="A178">
        <v>3</v>
      </c>
      <c r="B178" t="s">
        <v>18</v>
      </c>
      <c r="C178" s="19" t="s">
        <v>37</v>
      </c>
      <c r="D178" s="20">
        <v>7</v>
      </c>
      <c r="E178" s="20">
        <v>48</v>
      </c>
      <c r="F178" s="23">
        <v>4.5</v>
      </c>
    </row>
    <row r="179" spans="1:6" x14ac:dyDescent="0.3">
      <c r="A179">
        <v>3</v>
      </c>
      <c r="B179" t="s">
        <v>18</v>
      </c>
      <c r="C179" s="19" t="s">
        <v>37</v>
      </c>
      <c r="D179" s="20">
        <v>8</v>
      </c>
      <c r="E179" s="20">
        <v>48</v>
      </c>
      <c r="F179" s="23">
        <v>3</v>
      </c>
    </row>
    <row r="180" spans="1:6" x14ac:dyDescent="0.3">
      <c r="A180">
        <v>3</v>
      </c>
      <c r="B180" t="s">
        <v>18</v>
      </c>
      <c r="C180" s="19" t="s">
        <v>36</v>
      </c>
      <c r="D180" s="20">
        <v>9</v>
      </c>
      <c r="E180" s="20">
        <v>48</v>
      </c>
      <c r="F180" s="23">
        <v>4</v>
      </c>
    </row>
    <row r="181" spans="1:6" x14ac:dyDescent="0.3">
      <c r="A181">
        <v>3</v>
      </c>
      <c r="B181" t="s">
        <v>18</v>
      </c>
      <c r="C181" s="19" t="s">
        <v>36</v>
      </c>
      <c r="D181" s="20">
        <v>10</v>
      </c>
      <c r="E181" s="20">
        <v>48</v>
      </c>
      <c r="F181" s="23">
        <v>4</v>
      </c>
    </row>
    <row r="182" spans="1:6" x14ac:dyDescent="0.3">
      <c r="A182">
        <v>3</v>
      </c>
      <c r="B182" t="s">
        <v>18</v>
      </c>
      <c r="C182" s="19" t="s">
        <v>36</v>
      </c>
      <c r="D182" s="20">
        <v>11</v>
      </c>
      <c r="E182" s="20">
        <v>48</v>
      </c>
      <c r="F182" s="23">
        <v>3.5</v>
      </c>
    </row>
    <row r="183" spans="1:6" x14ac:dyDescent="0.3">
      <c r="A183">
        <v>3</v>
      </c>
      <c r="B183" t="s">
        <v>18</v>
      </c>
      <c r="C183" s="19" t="s">
        <v>36</v>
      </c>
      <c r="D183" s="20">
        <v>12</v>
      </c>
      <c r="E183" s="20">
        <v>48</v>
      </c>
      <c r="F183" s="23">
        <v>3.5</v>
      </c>
    </row>
    <row r="184" spans="1:6" x14ac:dyDescent="0.3">
      <c r="A184">
        <v>3</v>
      </c>
      <c r="B184" t="s">
        <v>18</v>
      </c>
      <c r="C184" s="19" t="s">
        <v>36</v>
      </c>
      <c r="D184" s="20">
        <v>13</v>
      </c>
      <c r="E184" s="20">
        <v>48</v>
      </c>
      <c r="F184" s="23">
        <v>3.5</v>
      </c>
    </row>
    <row r="185" spans="1:6" x14ac:dyDescent="0.3">
      <c r="A185">
        <v>3</v>
      </c>
      <c r="B185" t="s">
        <v>18</v>
      </c>
      <c r="C185" s="19" t="s">
        <v>36</v>
      </c>
      <c r="D185" s="20">
        <v>14</v>
      </c>
      <c r="E185" s="20">
        <v>48</v>
      </c>
      <c r="F185" s="23">
        <v>4</v>
      </c>
    </row>
    <row r="186" spans="1:6" x14ac:dyDescent="0.3">
      <c r="A186">
        <v>4</v>
      </c>
      <c r="B186" t="s">
        <v>19</v>
      </c>
      <c r="C186" s="19" t="s">
        <v>31</v>
      </c>
      <c r="D186" s="20">
        <v>1</v>
      </c>
      <c r="E186" s="20">
        <v>20</v>
      </c>
      <c r="F186" s="23">
        <v>0</v>
      </c>
    </row>
    <row r="187" spans="1:6" x14ac:dyDescent="0.3">
      <c r="A187">
        <v>4</v>
      </c>
      <c r="B187" t="s">
        <v>19</v>
      </c>
      <c r="C187" s="19" t="s">
        <v>31</v>
      </c>
      <c r="D187" s="20">
        <v>2</v>
      </c>
      <c r="E187" s="20">
        <v>20</v>
      </c>
      <c r="F187" s="23">
        <v>0</v>
      </c>
    </row>
    <row r="188" spans="1:6" x14ac:dyDescent="0.3">
      <c r="A188">
        <v>4</v>
      </c>
      <c r="B188" t="s">
        <v>19</v>
      </c>
      <c r="C188" s="19" t="s">
        <v>31</v>
      </c>
      <c r="D188" s="20">
        <v>3</v>
      </c>
      <c r="E188" s="20">
        <v>20</v>
      </c>
      <c r="F188" s="23">
        <v>0</v>
      </c>
    </row>
    <row r="189" spans="1:6" x14ac:dyDescent="0.3">
      <c r="A189">
        <v>4</v>
      </c>
      <c r="B189" t="s">
        <v>19</v>
      </c>
      <c r="C189" s="19" t="s">
        <v>31</v>
      </c>
      <c r="D189" s="20">
        <v>4</v>
      </c>
      <c r="E189" s="20">
        <v>20</v>
      </c>
      <c r="F189" s="23" t="s">
        <v>13</v>
      </c>
    </row>
    <row r="190" spans="1:6" x14ac:dyDescent="0.3">
      <c r="A190">
        <v>4</v>
      </c>
      <c r="B190" t="s">
        <v>19</v>
      </c>
      <c r="C190" s="19" t="s">
        <v>31</v>
      </c>
      <c r="D190" s="20">
        <v>5</v>
      </c>
      <c r="E190" s="20">
        <v>20</v>
      </c>
      <c r="F190" s="23" t="s">
        <v>13</v>
      </c>
    </row>
    <row r="191" spans="1:6" x14ac:dyDescent="0.3">
      <c r="A191">
        <v>4</v>
      </c>
      <c r="B191" t="s">
        <v>19</v>
      </c>
      <c r="C191" s="19" t="s">
        <v>31</v>
      </c>
      <c r="D191" s="20">
        <v>1</v>
      </c>
      <c r="E191" s="20">
        <v>24</v>
      </c>
      <c r="F191" s="23">
        <v>0</v>
      </c>
    </row>
    <row r="192" spans="1:6" x14ac:dyDescent="0.3">
      <c r="A192">
        <v>4</v>
      </c>
      <c r="B192" t="s">
        <v>19</v>
      </c>
      <c r="C192" s="19" t="s">
        <v>31</v>
      </c>
      <c r="D192" s="20">
        <v>2</v>
      </c>
      <c r="E192" s="20">
        <v>24</v>
      </c>
      <c r="F192" s="23">
        <v>0</v>
      </c>
    </row>
    <row r="193" spans="1:6" x14ac:dyDescent="0.3">
      <c r="A193">
        <v>4</v>
      </c>
      <c r="B193" t="s">
        <v>19</v>
      </c>
      <c r="C193" s="19" t="s">
        <v>31</v>
      </c>
      <c r="D193" s="20">
        <v>3</v>
      </c>
      <c r="E193" s="20">
        <v>24</v>
      </c>
      <c r="F193" s="23">
        <v>0</v>
      </c>
    </row>
    <row r="194" spans="1:6" x14ac:dyDescent="0.3">
      <c r="A194">
        <v>4</v>
      </c>
      <c r="B194" t="s">
        <v>19</v>
      </c>
      <c r="C194" s="19" t="s">
        <v>31</v>
      </c>
      <c r="D194" s="20">
        <v>4</v>
      </c>
      <c r="E194" s="20">
        <v>24</v>
      </c>
      <c r="F194" s="23">
        <v>1</v>
      </c>
    </row>
    <row r="195" spans="1:6" x14ac:dyDescent="0.3">
      <c r="A195">
        <v>4</v>
      </c>
      <c r="B195" t="s">
        <v>19</v>
      </c>
      <c r="C195" s="19" t="s">
        <v>31</v>
      </c>
      <c r="D195" s="20">
        <v>5</v>
      </c>
      <c r="E195" s="20">
        <v>24</v>
      </c>
      <c r="F195" s="23">
        <v>2</v>
      </c>
    </row>
    <row r="196" spans="1:6" x14ac:dyDescent="0.3">
      <c r="A196">
        <v>4</v>
      </c>
      <c r="B196" t="s">
        <v>19</v>
      </c>
      <c r="C196" s="19" t="s">
        <v>32</v>
      </c>
      <c r="D196" s="20">
        <v>8</v>
      </c>
      <c r="E196" s="20">
        <v>24</v>
      </c>
      <c r="F196" s="23">
        <v>0.5</v>
      </c>
    </row>
    <row r="197" spans="1:6" x14ac:dyDescent="0.3">
      <c r="A197">
        <v>4</v>
      </c>
      <c r="B197" t="s">
        <v>19</v>
      </c>
      <c r="C197" s="19" t="s">
        <v>32</v>
      </c>
      <c r="D197" s="20">
        <v>9</v>
      </c>
      <c r="E197" s="20">
        <v>24</v>
      </c>
      <c r="F197" s="23">
        <v>0.5</v>
      </c>
    </row>
    <row r="198" spans="1:6" x14ac:dyDescent="0.3">
      <c r="A198">
        <v>4</v>
      </c>
      <c r="B198" t="s">
        <v>19</v>
      </c>
      <c r="C198" s="19" t="s">
        <v>32</v>
      </c>
      <c r="D198" s="20">
        <v>10</v>
      </c>
      <c r="E198" s="20">
        <v>24</v>
      </c>
      <c r="F198" s="23">
        <v>0.3</v>
      </c>
    </row>
    <row r="199" spans="1:6" x14ac:dyDescent="0.3">
      <c r="A199">
        <v>4</v>
      </c>
      <c r="B199" t="s">
        <v>19</v>
      </c>
      <c r="C199" s="19" t="s">
        <v>33</v>
      </c>
      <c r="D199" s="20">
        <v>1</v>
      </c>
      <c r="E199" s="20">
        <v>28</v>
      </c>
      <c r="F199" s="23" t="s">
        <v>13</v>
      </c>
    </row>
    <row r="200" spans="1:6" x14ac:dyDescent="0.3">
      <c r="A200">
        <v>4</v>
      </c>
      <c r="B200" t="s">
        <v>19</v>
      </c>
      <c r="C200" s="19" t="s">
        <v>33</v>
      </c>
      <c r="D200" s="20">
        <v>2</v>
      </c>
      <c r="E200" s="20">
        <v>28</v>
      </c>
      <c r="F200" s="23" t="s">
        <v>13</v>
      </c>
    </row>
    <row r="201" spans="1:6" x14ac:dyDescent="0.3">
      <c r="A201">
        <v>4</v>
      </c>
      <c r="B201" t="s">
        <v>19</v>
      </c>
      <c r="C201" s="19" t="s">
        <v>33</v>
      </c>
      <c r="D201" s="20">
        <v>3</v>
      </c>
      <c r="E201" s="20">
        <v>28</v>
      </c>
      <c r="F201" s="23" t="s">
        <v>13</v>
      </c>
    </row>
    <row r="202" spans="1:6" x14ac:dyDescent="0.3">
      <c r="A202">
        <v>4</v>
      </c>
      <c r="B202" t="s">
        <v>19</v>
      </c>
      <c r="C202" s="19" t="s">
        <v>33</v>
      </c>
      <c r="D202" s="20">
        <v>4</v>
      </c>
      <c r="E202" s="20">
        <v>28</v>
      </c>
      <c r="F202" s="23">
        <v>1.5</v>
      </c>
    </row>
    <row r="203" spans="1:6" x14ac:dyDescent="0.3">
      <c r="A203">
        <v>4</v>
      </c>
      <c r="B203" t="s">
        <v>19</v>
      </c>
      <c r="C203" s="19" t="s">
        <v>33</v>
      </c>
      <c r="D203" s="20">
        <v>5</v>
      </c>
      <c r="E203" s="20">
        <v>28</v>
      </c>
      <c r="F203" s="23">
        <v>3</v>
      </c>
    </row>
    <row r="204" spans="1:6" x14ac:dyDescent="0.3">
      <c r="A204">
        <v>4</v>
      </c>
      <c r="B204" t="s">
        <v>19</v>
      </c>
      <c r="C204" s="19" t="s">
        <v>33</v>
      </c>
      <c r="D204" s="20">
        <v>1</v>
      </c>
      <c r="E204" s="20">
        <v>32</v>
      </c>
      <c r="F204" s="23" t="s">
        <v>13</v>
      </c>
    </row>
    <row r="205" spans="1:6" x14ac:dyDescent="0.3">
      <c r="A205">
        <v>4</v>
      </c>
      <c r="B205" t="s">
        <v>19</v>
      </c>
      <c r="C205" s="19" t="s">
        <v>33</v>
      </c>
      <c r="D205" s="20">
        <v>2</v>
      </c>
      <c r="E205" s="20">
        <v>32</v>
      </c>
      <c r="F205" s="23" t="s">
        <v>13</v>
      </c>
    </row>
    <row r="206" spans="1:6" x14ac:dyDescent="0.3">
      <c r="A206">
        <v>4</v>
      </c>
      <c r="B206" t="s">
        <v>19</v>
      </c>
      <c r="C206" s="19" t="s">
        <v>33</v>
      </c>
      <c r="D206" s="20">
        <v>3</v>
      </c>
      <c r="E206" s="20">
        <v>32</v>
      </c>
      <c r="F206" s="23" t="s">
        <v>13</v>
      </c>
    </row>
    <row r="207" spans="1:6" x14ac:dyDescent="0.3">
      <c r="A207">
        <v>4</v>
      </c>
      <c r="B207" t="s">
        <v>19</v>
      </c>
      <c r="C207" s="19" t="s">
        <v>33</v>
      </c>
      <c r="D207" s="20">
        <v>4</v>
      </c>
      <c r="E207" s="20">
        <v>32</v>
      </c>
      <c r="F207" s="23">
        <v>1.5</v>
      </c>
    </row>
    <row r="208" spans="1:6" x14ac:dyDescent="0.3">
      <c r="A208">
        <v>4</v>
      </c>
      <c r="B208" t="s">
        <v>19</v>
      </c>
      <c r="C208" s="19" t="s">
        <v>33</v>
      </c>
      <c r="D208" s="20">
        <v>5</v>
      </c>
      <c r="E208" s="20">
        <v>32</v>
      </c>
      <c r="F208" s="23">
        <v>3</v>
      </c>
    </row>
    <row r="209" spans="1:6" x14ac:dyDescent="0.3">
      <c r="A209">
        <v>4</v>
      </c>
      <c r="B209" t="s">
        <v>19</v>
      </c>
      <c r="C209" s="19" t="s">
        <v>34</v>
      </c>
      <c r="D209" s="20">
        <v>6</v>
      </c>
      <c r="E209" s="20">
        <v>32</v>
      </c>
      <c r="F209" s="23">
        <v>2</v>
      </c>
    </row>
    <row r="210" spans="1:6" x14ac:dyDescent="0.3">
      <c r="A210">
        <v>4</v>
      </c>
      <c r="B210" t="s">
        <v>19</v>
      </c>
      <c r="C210" s="19" t="s">
        <v>34</v>
      </c>
      <c r="D210" s="20">
        <v>7</v>
      </c>
      <c r="E210" s="20">
        <v>32</v>
      </c>
      <c r="F210" s="23">
        <v>2</v>
      </c>
    </row>
    <row r="211" spans="1:6" x14ac:dyDescent="0.3">
      <c r="A211">
        <v>4</v>
      </c>
      <c r="B211" t="s">
        <v>19</v>
      </c>
      <c r="C211" s="19" t="s">
        <v>33</v>
      </c>
      <c r="D211" s="20">
        <v>1</v>
      </c>
      <c r="E211" s="20">
        <v>36</v>
      </c>
      <c r="F211" s="23" t="s">
        <v>13</v>
      </c>
    </row>
    <row r="212" spans="1:6" x14ac:dyDescent="0.3">
      <c r="A212">
        <v>4</v>
      </c>
      <c r="B212" t="s">
        <v>19</v>
      </c>
      <c r="C212" s="19" t="s">
        <v>33</v>
      </c>
      <c r="D212" s="20">
        <v>2</v>
      </c>
      <c r="E212" s="20">
        <v>36</v>
      </c>
      <c r="F212" s="23" t="s">
        <v>13</v>
      </c>
    </row>
    <row r="213" spans="1:6" x14ac:dyDescent="0.3">
      <c r="A213">
        <v>4</v>
      </c>
      <c r="B213" t="s">
        <v>19</v>
      </c>
      <c r="C213" s="19" t="s">
        <v>33</v>
      </c>
      <c r="D213" s="20">
        <v>3</v>
      </c>
      <c r="E213" s="20">
        <v>36</v>
      </c>
      <c r="F213" s="23" t="s">
        <v>13</v>
      </c>
    </row>
    <row r="214" spans="1:6" x14ac:dyDescent="0.3">
      <c r="A214">
        <v>4</v>
      </c>
      <c r="B214" t="s">
        <v>19</v>
      </c>
      <c r="C214" s="19" t="s">
        <v>33</v>
      </c>
      <c r="D214" s="20">
        <v>4</v>
      </c>
      <c r="E214" s="20">
        <v>36</v>
      </c>
      <c r="F214" s="23">
        <v>1.5</v>
      </c>
    </row>
    <row r="215" spans="1:6" x14ac:dyDescent="0.3">
      <c r="A215">
        <v>4</v>
      </c>
      <c r="B215" t="s">
        <v>19</v>
      </c>
      <c r="C215" s="19" t="s">
        <v>33</v>
      </c>
      <c r="D215" s="20">
        <v>5</v>
      </c>
      <c r="E215" s="20">
        <v>36</v>
      </c>
      <c r="F215" s="23">
        <v>3</v>
      </c>
    </row>
    <row r="216" spans="1:6" x14ac:dyDescent="0.3">
      <c r="A216">
        <v>4</v>
      </c>
      <c r="B216" t="s">
        <v>19</v>
      </c>
      <c r="C216" s="19" t="s">
        <v>35</v>
      </c>
      <c r="D216" s="20">
        <v>1</v>
      </c>
      <c r="E216" s="20">
        <v>40</v>
      </c>
      <c r="F216" s="23">
        <v>3</v>
      </c>
    </row>
    <row r="217" spans="1:6" x14ac:dyDescent="0.3">
      <c r="A217">
        <v>4</v>
      </c>
      <c r="B217" t="s">
        <v>19</v>
      </c>
      <c r="C217" s="19" t="s">
        <v>35</v>
      </c>
      <c r="D217" s="20">
        <v>2</v>
      </c>
      <c r="E217" s="20">
        <v>40</v>
      </c>
      <c r="F217" s="23">
        <v>3.5</v>
      </c>
    </row>
    <row r="218" spans="1:6" x14ac:dyDescent="0.3">
      <c r="A218">
        <v>4</v>
      </c>
      <c r="B218" t="s">
        <v>19</v>
      </c>
      <c r="C218" s="19" t="s">
        <v>35</v>
      </c>
      <c r="D218" s="20">
        <v>3</v>
      </c>
      <c r="E218" s="20">
        <v>40</v>
      </c>
      <c r="F218" s="23">
        <v>3</v>
      </c>
    </row>
    <row r="219" spans="1:6" x14ac:dyDescent="0.3">
      <c r="A219">
        <v>4</v>
      </c>
      <c r="B219" t="s">
        <v>19</v>
      </c>
      <c r="C219" s="19" t="s">
        <v>35</v>
      </c>
      <c r="D219" s="20">
        <v>4</v>
      </c>
      <c r="E219" s="20">
        <v>40</v>
      </c>
      <c r="F219" s="23" t="s">
        <v>13</v>
      </c>
    </row>
    <row r="220" spans="1:6" x14ac:dyDescent="0.3">
      <c r="A220">
        <v>4</v>
      </c>
      <c r="B220" t="s">
        <v>19</v>
      </c>
      <c r="C220" s="19" t="s">
        <v>35</v>
      </c>
      <c r="D220" s="20">
        <v>5</v>
      </c>
      <c r="E220" s="20">
        <v>40</v>
      </c>
      <c r="F220" s="23" t="s">
        <v>13</v>
      </c>
    </row>
    <row r="221" spans="1:6" x14ac:dyDescent="0.3">
      <c r="A221">
        <v>4</v>
      </c>
      <c r="B221" t="s">
        <v>19</v>
      </c>
      <c r="C221" s="19" t="s">
        <v>36</v>
      </c>
      <c r="D221" s="20">
        <v>8</v>
      </c>
      <c r="E221" s="20">
        <v>40</v>
      </c>
      <c r="F221" s="23">
        <v>2.5</v>
      </c>
    </row>
    <row r="222" spans="1:6" x14ac:dyDescent="0.3">
      <c r="A222">
        <v>4</v>
      </c>
      <c r="B222" t="s">
        <v>19</v>
      </c>
      <c r="C222" s="19" t="s">
        <v>36</v>
      </c>
      <c r="D222" s="20">
        <v>9</v>
      </c>
      <c r="E222" s="20">
        <v>40</v>
      </c>
      <c r="F222" s="23">
        <v>2.5</v>
      </c>
    </row>
    <row r="223" spans="1:6" x14ac:dyDescent="0.3">
      <c r="A223">
        <v>4</v>
      </c>
      <c r="B223" t="s">
        <v>19</v>
      </c>
      <c r="C223" s="19" t="s">
        <v>36</v>
      </c>
      <c r="D223" s="20">
        <v>10</v>
      </c>
      <c r="E223" s="20">
        <v>40</v>
      </c>
      <c r="F223" s="23">
        <v>2.5</v>
      </c>
    </row>
    <row r="224" spans="1:6" x14ac:dyDescent="0.3">
      <c r="A224">
        <v>4</v>
      </c>
      <c r="B224" t="s">
        <v>19</v>
      </c>
      <c r="C224" s="19" t="s">
        <v>35</v>
      </c>
      <c r="D224" s="20">
        <v>1</v>
      </c>
      <c r="E224" s="20">
        <v>44</v>
      </c>
      <c r="F224" s="23">
        <v>3.5</v>
      </c>
    </row>
    <row r="225" spans="1:6" x14ac:dyDescent="0.3">
      <c r="A225">
        <v>4</v>
      </c>
      <c r="B225" t="s">
        <v>19</v>
      </c>
      <c r="C225" s="19" t="s">
        <v>35</v>
      </c>
      <c r="D225" s="20">
        <v>2</v>
      </c>
      <c r="E225" s="20">
        <v>44</v>
      </c>
      <c r="F225" s="23">
        <v>4</v>
      </c>
    </row>
    <row r="226" spans="1:6" x14ac:dyDescent="0.3">
      <c r="A226">
        <v>4</v>
      </c>
      <c r="B226" t="s">
        <v>19</v>
      </c>
      <c r="C226" s="19" t="s">
        <v>35</v>
      </c>
      <c r="D226" s="20">
        <v>3</v>
      </c>
      <c r="E226" s="20">
        <v>44</v>
      </c>
      <c r="F226" s="23">
        <v>4</v>
      </c>
    </row>
    <row r="227" spans="1:6" x14ac:dyDescent="0.3">
      <c r="A227">
        <v>4</v>
      </c>
      <c r="B227" t="s">
        <v>19</v>
      </c>
      <c r="C227" s="19" t="s">
        <v>35</v>
      </c>
      <c r="D227" s="20">
        <v>4</v>
      </c>
      <c r="E227" s="20">
        <v>44</v>
      </c>
      <c r="F227" s="23" t="s">
        <v>13</v>
      </c>
    </row>
    <row r="228" spans="1:6" x14ac:dyDescent="0.3">
      <c r="A228">
        <v>4</v>
      </c>
      <c r="B228" t="s">
        <v>19</v>
      </c>
      <c r="C228" s="19" t="s">
        <v>35</v>
      </c>
      <c r="D228" s="20">
        <v>5</v>
      </c>
      <c r="E228" s="20">
        <v>44</v>
      </c>
      <c r="F228" s="23" t="s">
        <v>13</v>
      </c>
    </row>
    <row r="229" spans="1:6" x14ac:dyDescent="0.3">
      <c r="A229">
        <v>4</v>
      </c>
      <c r="B229" t="s">
        <v>19</v>
      </c>
      <c r="C229" s="19" t="s">
        <v>36</v>
      </c>
      <c r="D229" s="20">
        <v>8</v>
      </c>
      <c r="E229" s="20">
        <v>44</v>
      </c>
      <c r="F229" s="23">
        <v>3</v>
      </c>
    </row>
    <row r="230" spans="1:6" x14ac:dyDescent="0.3">
      <c r="A230">
        <v>4</v>
      </c>
      <c r="B230" t="s">
        <v>19</v>
      </c>
      <c r="C230" s="19" t="s">
        <v>36</v>
      </c>
      <c r="D230" s="20">
        <v>9</v>
      </c>
      <c r="E230" s="20">
        <v>44</v>
      </c>
      <c r="F230" s="23">
        <v>3</v>
      </c>
    </row>
    <row r="231" spans="1:6" x14ac:dyDescent="0.3">
      <c r="A231">
        <v>4</v>
      </c>
      <c r="B231" t="s">
        <v>19</v>
      </c>
      <c r="C231" s="19" t="s">
        <v>36</v>
      </c>
      <c r="D231" s="20">
        <v>10</v>
      </c>
      <c r="E231" s="20">
        <v>44</v>
      </c>
      <c r="F231" s="23">
        <v>3</v>
      </c>
    </row>
    <row r="232" spans="1:6" x14ac:dyDescent="0.3">
      <c r="A232">
        <v>4</v>
      </c>
      <c r="B232" t="s">
        <v>19</v>
      </c>
      <c r="C232" s="19" t="s">
        <v>35</v>
      </c>
      <c r="D232" s="20">
        <v>1</v>
      </c>
      <c r="E232" s="20">
        <v>48</v>
      </c>
      <c r="F232" s="23">
        <v>4</v>
      </c>
    </row>
    <row r="233" spans="1:6" x14ac:dyDescent="0.3">
      <c r="A233">
        <v>4</v>
      </c>
      <c r="B233" t="s">
        <v>19</v>
      </c>
      <c r="C233" s="19" t="s">
        <v>35</v>
      </c>
      <c r="D233" s="20">
        <v>2</v>
      </c>
      <c r="E233" s="20">
        <v>48</v>
      </c>
      <c r="F233" s="23">
        <v>4</v>
      </c>
    </row>
    <row r="234" spans="1:6" x14ac:dyDescent="0.3">
      <c r="A234">
        <v>4</v>
      </c>
      <c r="B234" t="s">
        <v>19</v>
      </c>
      <c r="C234" s="19" t="s">
        <v>35</v>
      </c>
      <c r="D234" s="20">
        <v>3</v>
      </c>
      <c r="E234" s="20">
        <v>48</v>
      </c>
      <c r="F234" s="23">
        <v>4</v>
      </c>
    </row>
    <row r="235" spans="1:6" x14ac:dyDescent="0.3">
      <c r="A235">
        <v>4</v>
      </c>
      <c r="B235" t="s">
        <v>19</v>
      </c>
      <c r="C235" s="19" t="s">
        <v>35</v>
      </c>
      <c r="D235" s="20">
        <v>4</v>
      </c>
      <c r="E235" s="20">
        <v>48</v>
      </c>
      <c r="F235" s="23" t="s">
        <v>13</v>
      </c>
    </row>
    <row r="236" spans="1:6" x14ac:dyDescent="0.3">
      <c r="A236">
        <v>4</v>
      </c>
      <c r="B236" t="s">
        <v>19</v>
      </c>
      <c r="C236" s="19" t="s">
        <v>35</v>
      </c>
      <c r="D236" s="20">
        <v>5</v>
      </c>
      <c r="E236" s="20">
        <v>48</v>
      </c>
      <c r="F236" s="23" t="s">
        <v>13</v>
      </c>
    </row>
    <row r="237" spans="1:6" x14ac:dyDescent="0.3">
      <c r="A237">
        <v>4</v>
      </c>
      <c r="B237" t="s">
        <v>19</v>
      </c>
      <c r="C237" s="19" t="s">
        <v>37</v>
      </c>
      <c r="D237" s="20">
        <v>6</v>
      </c>
      <c r="E237" s="20">
        <v>48</v>
      </c>
      <c r="F237" s="23">
        <v>3</v>
      </c>
    </row>
    <row r="238" spans="1:6" x14ac:dyDescent="0.3">
      <c r="A238">
        <v>4</v>
      </c>
      <c r="B238" t="s">
        <v>19</v>
      </c>
      <c r="C238" s="19" t="s">
        <v>37</v>
      </c>
      <c r="D238" s="20">
        <v>7</v>
      </c>
      <c r="E238" s="20">
        <v>48</v>
      </c>
      <c r="F238" s="23">
        <v>4.5</v>
      </c>
    </row>
    <row r="239" spans="1:6" x14ac:dyDescent="0.3">
      <c r="A239">
        <v>4</v>
      </c>
      <c r="B239" t="s">
        <v>19</v>
      </c>
      <c r="C239" s="19" t="s">
        <v>36</v>
      </c>
      <c r="D239" s="20">
        <v>8</v>
      </c>
      <c r="E239" s="20">
        <v>48</v>
      </c>
      <c r="F239" s="23">
        <v>3.5</v>
      </c>
    </row>
    <row r="240" spans="1:6" x14ac:dyDescent="0.3">
      <c r="A240">
        <v>4</v>
      </c>
      <c r="B240" t="s">
        <v>19</v>
      </c>
      <c r="C240" s="19" t="s">
        <v>36</v>
      </c>
      <c r="D240" s="20">
        <v>9</v>
      </c>
      <c r="E240" s="20">
        <v>48</v>
      </c>
      <c r="F240" s="23">
        <v>3.5</v>
      </c>
    </row>
    <row r="241" spans="1:6" x14ac:dyDescent="0.3">
      <c r="A241">
        <v>4</v>
      </c>
      <c r="B241" t="s">
        <v>19</v>
      </c>
      <c r="C241" s="19" t="s">
        <v>36</v>
      </c>
      <c r="D241" s="20">
        <v>10</v>
      </c>
      <c r="E241" s="20">
        <v>48</v>
      </c>
      <c r="F241" s="23">
        <v>3.5</v>
      </c>
    </row>
    <row r="242" spans="1:6" x14ac:dyDescent="0.3">
      <c r="A242">
        <v>5</v>
      </c>
      <c r="B242" t="s">
        <v>22</v>
      </c>
      <c r="C242" s="19" t="s">
        <v>31</v>
      </c>
      <c r="D242" s="20">
        <v>1</v>
      </c>
      <c r="E242" s="20">
        <v>20</v>
      </c>
      <c r="F242" s="23">
        <v>0</v>
      </c>
    </row>
    <row r="243" spans="1:6" x14ac:dyDescent="0.3">
      <c r="A243">
        <v>5</v>
      </c>
      <c r="B243" t="s">
        <v>22</v>
      </c>
      <c r="C243" s="19" t="s">
        <v>31</v>
      </c>
      <c r="D243" s="20">
        <v>2</v>
      </c>
      <c r="E243" s="20">
        <v>20</v>
      </c>
      <c r="F243" s="23">
        <v>0</v>
      </c>
    </row>
    <row r="244" spans="1:6" x14ac:dyDescent="0.3">
      <c r="A244">
        <v>5</v>
      </c>
      <c r="B244" t="s">
        <v>22</v>
      </c>
      <c r="C244" s="19" t="s">
        <v>31</v>
      </c>
      <c r="D244" s="20">
        <v>3</v>
      </c>
      <c r="E244" s="20">
        <v>20</v>
      </c>
      <c r="F244" s="23" t="s">
        <v>13</v>
      </c>
    </row>
    <row r="245" spans="1:6" x14ac:dyDescent="0.3">
      <c r="A245">
        <v>5</v>
      </c>
      <c r="B245" t="s">
        <v>22</v>
      </c>
      <c r="C245" s="19" t="s">
        <v>31</v>
      </c>
      <c r="D245" s="20">
        <v>4</v>
      </c>
      <c r="E245" s="20">
        <v>20</v>
      </c>
      <c r="F245" s="23" t="s">
        <v>13</v>
      </c>
    </row>
    <row r="246" spans="1:6" x14ac:dyDescent="0.3">
      <c r="A246">
        <v>5</v>
      </c>
      <c r="B246" t="s">
        <v>22</v>
      </c>
      <c r="C246" s="19" t="s">
        <v>31</v>
      </c>
      <c r="D246" s="20">
        <v>1</v>
      </c>
      <c r="E246" s="20">
        <v>24</v>
      </c>
      <c r="F246" s="23">
        <v>0</v>
      </c>
    </row>
    <row r="247" spans="1:6" x14ac:dyDescent="0.3">
      <c r="A247">
        <v>5</v>
      </c>
      <c r="B247" t="s">
        <v>22</v>
      </c>
      <c r="C247" s="19" t="s">
        <v>31</v>
      </c>
      <c r="D247" s="20">
        <v>2</v>
      </c>
      <c r="E247" s="20">
        <v>24</v>
      </c>
      <c r="F247" s="23">
        <v>1</v>
      </c>
    </row>
    <row r="248" spans="1:6" x14ac:dyDescent="0.3">
      <c r="A248">
        <v>5</v>
      </c>
      <c r="B248" t="s">
        <v>22</v>
      </c>
      <c r="C248" s="19" t="s">
        <v>31</v>
      </c>
      <c r="D248" s="20">
        <v>3</v>
      </c>
      <c r="E248" s="20">
        <v>24</v>
      </c>
      <c r="F248" s="23">
        <v>1</v>
      </c>
    </row>
    <row r="249" spans="1:6" x14ac:dyDescent="0.3">
      <c r="A249">
        <v>5</v>
      </c>
      <c r="B249" t="s">
        <v>22</v>
      </c>
      <c r="C249" s="19" t="s">
        <v>31</v>
      </c>
      <c r="D249" s="20">
        <v>4</v>
      </c>
      <c r="E249" s="20">
        <v>24</v>
      </c>
      <c r="F249" s="23">
        <v>1</v>
      </c>
    </row>
    <row r="250" spans="1:6" x14ac:dyDescent="0.3">
      <c r="A250">
        <v>5</v>
      </c>
      <c r="B250" t="s">
        <v>22</v>
      </c>
      <c r="C250" s="19" t="s">
        <v>32</v>
      </c>
      <c r="D250" s="20">
        <v>7</v>
      </c>
      <c r="E250" s="20">
        <v>24</v>
      </c>
      <c r="F250" s="23">
        <v>1</v>
      </c>
    </row>
    <row r="251" spans="1:6" x14ac:dyDescent="0.3">
      <c r="A251">
        <v>5</v>
      </c>
      <c r="B251" t="s">
        <v>22</v>
      </c>
      <c r="C251" s="19" t="s">
        <v>32</v>
      </c>
      <c r="D251" s="20">
        <v>8</v>
      </c>
      <c r="E251" s="20">
        <v>24</v>
      </c>
      <c r="F251" s="23">
        <v>0.3</v>
      </c>
    </row>
    <row r="252" spans="1:6" x14ac:dyDescent="0.3">
      <c r="A252">
        <v>5</v>
      </c>
      <c r="B252" t="s">
        <v>22</v>
      </c>
      <c r="C252" s="19" t="s">
        <v>32</v>
      </c>
      <c r="D252" s="20">
        <v>9</v>
      </c>
      <c r="E252" s="20">
        <v>24</v>
      </c>
      <c r="F252" s="23">
        <v>0</v>
      </c>
    </row>
    <row r="253" spans="1:6" x14ac:dyDescent="0.3">
      <c r="A253">
        <v>5</v>
      </c>
      <c r="B253" t="s">
        <v>22</v>
      </c>
      <c r="C253" s="19" t="s">
        <v>33</v>
      </c>
      <c r="D253" s="20">
        <v>1</v>
      </c>
      <c r="E253" s="20">
        <v>28</v>
      </c>
      <c r="F253" s="23" t="s">
        <v>13</v>
      </c>
    </row>
    <row r="254" spans="1:6" x14ac:dyDescent="0.3">
      <c r="A254">
        <v>5</v>
      </c>
      <c r="B254" t="s">
        <v>22</v>
      </c>
      <c r="C254" s="19" t="s">
        <v>33</v>
      </c>
      <c r="D254" s="20">
        <v>2</v>
      </c>
      <c r="E254" s="20">
        <v>28</v>
      </c>
      <c r="F254" s="23" t="s">
        <v>13</v>
      </c>
    </row>
    <row r="255" spans="1:6" x14ac:dyDescent="0.3">
      <c r="A255">
        <v>5</v>
      </c>
      <c r="B255" t="s">
        <v>22</v>
      </c>
      <c r="C255" s="19" t="s">
        <v>33</v>
      </c>
      <c r="D255" s="20">
        <v>3</v>
      </c>
      <c r="E255" s="20">
        <v>28</v>
      </c>
      <c r="F255" s="23">
        <v>2</v>
      </c>
    </row>
    <row r="256" spans="1:6" x14ac:dyDescent="0.3">
      <c r="A256">
        <v>5</v>
      </c>
      <c r="B256" t="s">
        <v>22</v>
      </c>
      <c r="C256" s="19" t="s">
        <v>33</v>
      </c>
      <c r="D256" s="20">
        <v>4</v>
      </c>
      <c r="E256" s="20">
        <v>28</v>
      </c>
      <c r="F256" s="23">
        <v>2.5</v>
      </c>
    </row>
    <row r="257" spans="1:6" x14ac:dyDescent="0.3">
      <c r="A257">
        <v>5</v>
      </c>
      <c r="B257" t="s">
        <v>22</v>
      </c>
      <c r="C257" s="19" t="s">
        <v>33</v>
      </c>
      <c r="D257" s="20">
        <v>1</v>
      </c>
      <c r="E257" s="20">
        <v>32</v>
      </c>
      <c r="F257" s="23" t="s">
        <v>13</v>
      </c>
    </row>
    <row r="258" spans="1:6" x14ac:dyDescent="0.3">
      <c r="A258">
        <v>5</v>
      </c>
      <c r="B258" t="s">
        <v>22</v>
      </c>
      <c r="C258" s="19" t="s">
        <v>33</v>
      </c>
      <c r="D258" s="20">
        <v>2</v>
      </c>
      <c r="E258" s="20">
        <v>32</v>
      </c>
      <c r="F258" s="23" t="s">
        <v>13</v>
      </c>
    </row>
    <row r="259" spans="1:6" x14ac:dyDescent="0.3">
      <c r="A259">
        <v>5</v>
      </c>
      <c r="B259" t="s">
        <v>22</v>
      </c>
      <c r="C259" s="19" t="s">
        <v>33</v>
      </c>
      <c r="D259" s="20">
        <v>3</v>
      </c>
      <c r="E259" s="20">
        <v>32</v>
      </c>
      <c r="F259" s="23">
        <v>3</v>
      </c>
    </row>
    <row r="260" spans="1:6" x14ac:dyDescent="0.3">
      <c r="A260">
        <v>5</v>
      </c>
      <c r="B260" t="s">
        <v>22</v>
      </c>
      <c r="C260" s="19" t="s">
        <v>33</v>
      </c>
      <c r="D260" s="20">
        <v>4</v>
      </c>
      <c r="E260" s="20">
        <v>32</v>
      </c>
      <c r="F260" s="23">
        <v>3.5</v>
      </c>
    </row>
    <row r="261" spans="1:6" x14ac:dyDescent="0.3">
      <c r="A261">
        <v>5</v>
      </c>
      <c r="B261" t="s">
        <v>22</v>
      </c>
      <c r="C261" s="19" t="s">
        <v>34</v>
      </c>
      <c r="D261" s="20">
        <v>5</v>
      </c>
      <c r="E261" s="20">
        <v>32</v>
      </c>
      <c r="F261" s="23">
        <v>2</v>
      </c>
    </row>
    <row r="262" spans="1:6" x14ac:dyDescent="0.3">
      <c r="A262">
        <v>5</v>
      </c>
      <c r="B262" t="s">
        <v>22</v>
      </c>
      <c r="C262" s="19" t="s">
        <v>34</v>
      </c>
      <c r="D262" s="20">
        <v>6</v>
      </c>
      <c r="E262" s="20">
        <v>32</v>
      </c>
      <c r="F262" s="23">
        <v>1</v>
      </c>
    </row>
    <row r="263" spans="1:6" x14ac:dyDescent="0.3">
      <c r="A263">
        <v>5</v>
      </c>
      <c r="B263" t="s">
        <v>22</v>
      </c>
      <c r="C263" s="19" t="s">
        <v>33</v>
      </c>
      <c r="D263" s="20">
        <v>1</v>
      </c>
      <c r="E263" s="20">
        <v>36</v>
      </c>
      <c r="F263" s="23" t="s">
        <v>13</v>
      </c>
    </row>
    <row r="264" spans="1:6" x14ac:dyDescent="0.3">
      <c r="A264">
        <v>5</v>
      </c>
      <c r="B264" t="s">
        <v>22</v>
      </c>
      <c r="C264" s="19" t="s">
        <v>33</v>
      </c>
      <c r="D264" s="20">
        <v>2</v>
      </c>
      <c r="E264" s="20">
        <v>36</v>
      </c>
      <c r="F264" s="23" t="s">
        <v>13</v>
      </c>
    </row>
    <row r="265" spans="1:6" x14ac:dyDescent="0.3">
      <c r="A265">
        <v>5</v>
      </c>
      <c r="B265" t="s">
        <v>22</v>
      </c>
      <c r="C265" s="19" t="s">
        <v>33</v>
      </c>
      <c r="D265" s="20">
        <v>3</v>
      </c>
      <c r="E265" s="20">
        <v>36</v>
      </c>
      <c r="F265" s="23">
        <v>4</v>
      </c>
    </row>
    <row r="266" spans="1:6" x14ac:dyDescent="0.3">
      <c r="A266">
        <v>5</v>
      </c>
      <c r="B266" t="s">
        <v>22</v>
      </c>
      <c r="C266" s="19" t="s">
        <v>33</v>
      </c>
      <c r="D266" s="20">
        <v>4</v>
      </c>
      <c r="E266" s="20">
        <v>36</v>
      </c>
      <c r="F266" s="23">
        <v>4.5</v>
      </c>
    </row>
    <row r="267" spans="1:6" x14ac:dyDescent="0.3">
      <c r="A267">
        <v>5</v>
      </c>
      <c r="B267" t="s">
        <v>22</v>
      </c>
      <c r="C267" s="19" t="s">
        <v>35</v>
      </c>
      <c r="D267" s="20">
        <v>1</v>
      </c>
      <c r="E267" s="20">
        <v>40</v>
      </c>
      <c r="F267" s="23">
        <v>6</v>
      </c>
    </row>
    <row r="268" spans="1:6" x14ac:dyDescent="0.3">
      <c r="A268">
        <v>5</v>
      </c>
      <c r="B268" t="s">
        <v>22</v>
      </c>
      <c r="C268" s="19" t="s">
        <v>35</v>
      </c>
      <c r="D268" s="20">
        <v>2</v>
      </c>
      <c r="E268" s="20">
        <v>40</v>
      </c>
      <c r="F268" s="23">
        <v>5</v>
      </c>
    </row>
    <row r="269" spans="1:6" x14ac:dyDescent="0.3">
      <c r="A269">
        <v>5</v>
      </c>
      <c r="B269" t="s">
        <v>22</v>
      </c>
      <c r="C269" s="19" t="s">
        <v>35</v>
      </c>
      <c r="D269" s="20">
        <v>3</v>
      </c>
      <c r="E269" s="20">
        <v>40</v>
      </c>
      <c r="F269" s="23" t="s">
        <v>13</v>
      </c>
    </row>
    <row r="270" spans="1:6" x14ac:dyDescent="0.3">
      <c r="A270">
        <v>5</v>
      </c>
      <c r="B270" t="s">
        <v>22</v>
      </c>
      <c r="C270" s="19" t="s">
        <v>35</v>
      </c>
      <c r="D270" s="20">
        <v>4</v>
      </c>
      <c r="E270" s="20">
        <v>40</v>
      </c>
      <c r="F270" s="23" t="s">
        <v>13</v>
      </c>
    </row>
    <row r="271" spans="1:6" x14ac:dyDescent="0.3">
      <c r="A271">
        <v>5</v>
      </c>
      <c r="B271" t="s">
        <v>22</v>
      </c>
      <c r="C271" s="19" t="s">
        <v>36</v>
      </c>
      <c r="D271" s="20">
        <v>7</v>
      </c>
      <c r="E271" s="20">
        <v>40</v>
      </c>
      <c r="F271" s="23">
        <v>4</v>
      </c>
    </row>
    <row r="272" spans="1:6" x14ac:dyDescent="0.3">
      <c r="A272">
        <v>5</v>
      </c>
      <c r="B272" t="s">
        <v>22</v>
      </c>
      <c r="C272" s="19" t="s">
        <v>36</v>
      </c>
      <c r="D272" s="20">
        <v>8</v>
      </c>
      <c r="E272" s="20">
        <v>40</v>
      </c>
      <c r="F272" s="23">
        <v>3.5</v>
      </c>
    </row>
    <row r="273" spans="1:6" x14ac:dyDescent="0.3">
      <c r="A273">
        <v>5</v>
      </c>
      <c r="B273" t="s">
        <v>22</v>
      </c>
      <c r="C273" s="19" t="s">
        <v>36</v>
      </c>
      <c r="D273" s="20">
        <v>9</v>
      </c>
      <c r="E273" s="20">
        <v>40</v>
      </c>
      <c r="F273" s="23">
        <v>3</v>
      </c>
    </row>
    <row r="274" spans="1:6" x14ac:dyDescent="0.3">
      <c r="A274">
        <v>5</v>
      </c>
      <c r="B274" t="s">
        <v>22</v>
      </c>
      <c r="C274" s="19" t="s">
        <v>35</v>
      </c>
      <c r="D274" s="20">
        <v>1</v>
      </c>
      <c r="E274" s="20">
        <v>44</v>
      </c>
      <c r="F274" s="23" t="s">
        <v>13</v>
      </c>
    </row>
    <row r="275" spans="1:6" x14ac:dyDescent="0.3">
      <c r="A275">
        <v>5</v>
      </c>
      <c r="B275" t="s">
        <v>22</v>
      </c>
      <c r="C275" s="19" t="s">
        <v>35</v>
      </c>
      <c r="D275" s="20">
        <v>2</v>
      </c>
      <c r="E275" s="20">
        <v>44</v>
      </c>
      <c r="F275" s="23">
        <v>5.5</v>
      </c>
    </row>
    <row r="276" spans="1:6" x14ac:dyDescent="0.3">
      <c r="A276">
        <v>5</v>
      </c>
      <c r="B276" t="s">
        <v>22</v>
      </c>
      <c r="C276" s="19" t="s">
        <v>35</v>
      </c>
      <c r="D276" s="20">
        <v>3</v>
      </c>
      <c r="E276" s="20">
        <v>44</v>
      </c>
      <c r="F276" s="23" t="s">
        <v>13</v>
      </c>
    </row>
    <row r="277" spans="1:6" x14ac:dyDescent="0.3">
      <c r="A277">
        <v>5</v>
      </c>
      <c r="B277" t="s">
        <v>22</v>
      </c>
      <c r="C277" s="19" t="s">
        <v>35</v>
      </c>
      <c r="D277" s="20">
        <v>4</v>
      </c>
      <c r="E277" s="20">
        <v>44</v>
      </c>
      <c r="F277" s="23" t="s">
        <v>13</v>
      </c>
    </row>
    <row r="278" spans="1:6" x14ac:dyDescent="0.3">
      <c r="A278">
        <v>5</v>
      </c>
      <c r="B278" t="s">
        <v>22</v>
      </c>
      <c r="C278" s="19" t="s">
        <v>36</v>
      </c>
      <c r="D278" s="20">
        <v>7</v>
      </c>
      <c r="E278" s="20">
        <v>44</v>
      </c>
      <c r="F278" s="23">
        <v>5</v>
      </c>
    </row>
    <row r="279" spans="1:6" x14ac:dyDescent="0.3">
      <c r="A279">
        <v>5</v>
      </c>
      <c r="B279" t="s">
        <v>22</v>
      </c>
      <c r="C279" s="19" t="s">
        <v>36</v>
      </c>
      <c r="D279" s="20">
        <v>8</v>
      </c>
      <c r="E279" s="20">
        <v>44</v>
      </c>
      <c r="F279" s="23">
        <v>4.5</v>
      </c>
    </row>
    <row r="280" spans="1:6" x14ac:dyDescent="0.3">
      <c r="A280">
        <v>5</v>
      </c>
      <c r="B280" t="s">
        <v>22</v>
      </c>
      <c r="C280" s="19" t="s">
        <v>36</v>
      </c>
      <c r="D280" s="20">
        <v>9</v>
      </c>
      <c r="E280" s="20">
        <v>44</v>
      </c>
      <c r="F280" s="23">
        <v>5</v>
      </c>
    </row>
    <row r="281" spans="1:6" x14ac:dyDescent="0.3">
      <c r="A281">
        <v>5</v>
      </c>
      <c r="B281" t="s">
        <v>22</v>
      </c>
      <c r="C281" s="19" t="s">
        <v>35</v>
      </c>
      <c r="D281" s="20">
        <v>1</v>
      </c>
      <c r="E281" s="20">
        <v>48</v>
      </c>
      <c r="F281" s="23" t="s">
        <v>13</v>
      </c>
    </row>
    <row r="282" spans="1:6" x14ac:dyDescent="0.3">
      <c r="A282">
        <v>5</v>
      </c>
      <c r="B282" t="s">
        <v>22</v>
      </c>
      <c r="C282" s="19" t="s">
        <v>35</v>
      </c>
      <c r="D282" s="20">
        <v>2</v>
      </c>
      <c r="E282" s="20">
        <v>48</v>
      </c>
      <c r="F282" s="23">
        <v>5.5</v>
      </c>
    </row>
    <row r="283" spans="1:6" x14ac:dyDescent="0.3">
      <c r="A283">
        <v>5</v>
      </c>
      <c r="B283" t="s">
        <v>22</v>
      </c>
      <c r="C283" s="19" t="s">
        <v>35</v>
      </c>
      <c r="D283" s="20">
        <v>3</v>
      </c>
      <c r="E283" s="20">
        <v>48</v>
      </c>
      <c r="F283" s="23" t="s">
        <v>13</v>
      </c>
    </row>
    <row r="284" spans="1:6" x14ac:dyDescent="0.3">
      <c r="A284">
        <v>5</v>
      </c>
      <c r="B284" t="s">
        <v>22</v>
      </c>
      <c r="C284" s="19" t="s">
        <v>35</v>
      </c>
      <c r="D284" s="20">
        <v>4</v>
      </c>
      <c r="E284" s="20">
        <v>48</v>
      </c>
      <c r="F284" s="23" t="s">
        <v>13</v>
      </c>
    </row>
    <row r="285" spans="1:6" x14ac:dyDescent="0.3">
      <c r="A285">
        <v>5</v>
      </c>
      <c r="B285" t="s">
        <v>22</v>
      </c>
      <c r="C285" s="19" t="s">
        <v>37</v>
      </c>
      <c r="D285" s="20">
        <v>5</v>
      </c>
      <c r="E285" s="20">
        <v>48</v>
      </c>
      <c r="F285" s="23">
        <v>5</v>
      </c>
    </row>
    <row r="286" spans="1:6" x14ac:dyDescent="0.3">
      <c r="A286">
        <v>5</v>
      </c>
      <c r="B286" t="s">
        <v>22</v>
      </c>
      <c r="C286" s="19" t="s">
        <v>37</v>
      </c>
      <c r="D286" s="20">
        <v>6</v>
      </c>
      <c r="E286" s="20">
        <v>48</v>
      </c>
      <c r="F286" s="23">
        <v>5</v>
      </c>
    </row>
    <row r="287" spans="1:6" x14ac:dyDescent="0.3">
      <c r="A287">
        <v>5</v>
      </c>
      <c r="B287" t="s">
        <v>22</v>
      </c>
      <c r="C287" s="19" t="s">
        <v>36</v>
      </c>
      <c r="D287" s="20">
        <v>7</v>
      </c>
      <c r="E287" s="20">
        <v>48</v>
      </c>
      <c r="F287" s="23">
        <v>5</v>
      </c>
    </row>
    <row r="288" spans="1:6" x14ac:dyDescent="0.3">
      <c r="A288">
        <v>5</v>
      </c>
      <c r="B288" t="s">
        <v>22</v>
      </c>
      <c r="C288" s="19" t="s">
        <v>36</v>
      </c>
      <c r="D288" s="20">
        <v>8</v>
      </c>
      <c r="E288" s="20">
        <v>48</v>
      </c>
      <c r="F288" s="23">
        <v>5</v>
      </c>
    </row>
    <row r="289" spans="1:6" x14ac:dyDescent="0.3">
      <c r="A289">
        <v>5</v>
      </c>
      <c r="B289" t="s">
        <v>22</v>
      </c>
      <c r="C289" s="19" t="s">
        <v>36</v>
      </c>
      <c r="D289" s="20">
        <v>9</v>
      </c>
      <c r="E289" s="20">
        <v>48</v>
      </c>
      <c r="F289" s="23">
        <v>5.5</v>
      </c>
    </row>
    <row r="290" spans="1:6" x14ac:dyDescent="0.3">
      <c r="A290">
        <v>6</v>
      </c>
      <c r="B290" t="s">
        <v>16</v>
      </c>
      <c r="C290" s="19" t="s">
        <v>31</v>
      </c>
      <c r="D290" s="20">
        <v>1</v>
      </c>
      <c r="E290" s="20">
        <v>16</v>
      </c>
      <c r="F290" s="23">
        <v>0</v>
      </c>
    </row>
    <row r="291" spans="1:6" x14ac:dyDescent="0.3">
      <c r="A291">
        <v>6</v>
      </c>
      <c r="B291" t="s">
        <v>16</v>
      </c>
      <c r="C291" s="19" t="s">
        <v>31</v>
      </c>
      <c r="D291" s="20">
        <v>2</v>
      </c>
      <c r="E291" s="20">
        <v>16</v>
      </c>
      <c r="F291" s="23">
        <v>0</v>
      </c>
    </row>
    <row r="292" spans="1:6" x14ac:dyDescent="0.3">
      <c r="A292">
        <v>6</v>
      </c>
      <c r="B292" t="s">
        <v>16</v>
      </c>
      <c r="C292" s="19" t="s">
        <v>31</v>
      </c>
      <c r="D292" s="20">
        <v>3</v>
      </c>
      <c r="E292" s="20">
        <v>16</v>
      </c>
      <c r="F292" s="23" t="s">
        <v>13</v>
      </c>
    </row>
    <row r="293" spans="1:6" x14ac:dyDescent="0.3">
      <c r="A293">
        <v>6</v>
      </c>
      <c r="B293" t="s">
        <v>16</v>
      </c>
      <c r="C293" s="19" t="s">
        <v>31</v>
      </c>
      <c r="D293" s="20">
        <v>4</v>
      </c>
      <c r="E293" s="20">
        <v>16</v>
      </c>
      <c r="F293" s="23" t="s">
        <v>13</v>
      </c>
    </row>
    <row r="294" spans="1:6" x14ac:dyDescent="0.3">
      <c r="A294">
        <v>6</v>
      </c>
      <c r="B294" t="s">
        <v>16</v>
      </c>
      <c r="C294" s="19" t="s">
        <v>31</v>
      </c>
      <c r="D294" s="20">
        <v>1</v>
      </c>
      <c r="E294" s="20">
        <v>20</v>
      </c>
      <c r="F294" s="23">
        <v>0</v>
      </c>
    </row>
    <row r="295" spans="1:6" x14ac:dyDescent="0.3">
      <c r="A295">
        <v>6</v>
      </c>
      <c r="B295" t="s">
        <v>16</v>
      </c>
      <c r="C295" s="19" t="s">
        <v>31</v>
      </c>
      <c r="D295" s="20">
        <v>2</v>
      </c>
      <c r="E295" s="20">
        <v>20</v>
      </c>
      <c r="F295" s="23">
        <v>0</v>
      </c>
    </row>
    <row r="296" spans="1:6" x14ac:dyDescent="0.3">
      <c r="A296">
        <v>6</v>
      </c>
      <c r="B296" t="s">
        <v>16</v>
      </c>
      <c r="C296" s="19" t="s">
        <v>31</v>
      </c>
      <c r="D296" s="20">
        <v>3</v>
      </c>
      <c r="E296" s="20">
        <v>20</v>
      </c>
      <c r="F296" s="23" t="s">
        <v>13</v>
      </c>
    </row>
    <row r="297" spans="1:6" x14ac:dyDescent="0.3">
      <c r="A297">
        <v>6</v>
      </c>
      <c r="B297" t="s">
        <v>16</v>
      </c>
      <c r="C297" s="19" t="s">
        <v>31</v>
      </c>
      <c r="D297" s="20">
        <v>4</v>
      </c>
      <c r="E297" s="20">
        <v>20</v>
      </c>
      <c r="F297" s="23" t="s">
        <v>13</v>
      </c>
    </row>
    <row r="298" spans="1:6" x14ac:dyDescent="0.3">
      <c r="A298">
        <v>6</v>
      </c>
      <c r="B298" t="s">
        <v>16</v>
      </c>
      <c r="C298" s="19" t="s">
        <v>31</v>
      </c>
      <c r="D298" s="20">
        <v>1</v>
      </c>
      <c r="E298" s="20">
        <v>24</v>
      </c>
      <c r="F298" s="23">
        <v>0</v>
      </c>
    </row>
    <row r="299" spans="1:6" x14ac:dyDescent="0.3">
      <c r="A299">
        <v>6</v>
      </c>
      <c r="B299" t="s">
        <v>16</v>
      </c>
      <c r="C299" s="19" t="s">
        <v>31</v>
      </c>
      <c r="D299" s="20">
        <v>2</v>
      </c>
      <c r="E299" s="20">
        <v>24</v>
      </c>
      <c r="F299" s="23">
        <v>0</v>
      </c>
    </row>
    <row r="300" spans="1:6" x14ac:dyDescent="0.3">
      <c r="A300">
        <v>6</v>
      </c>
      <c r="B300" t="s">
        <v>16</v>
      </c>
      <c r="C300" s="19" t="s">
        <v>31</v>
      </c>
      <c r="D300" s="20">
        <v>3</v>
      </c>
      <c r="E300" s="20">
        <v>24</v>
      </c>
      <c r="F300" s="23">
        <v>0.5</v>
      </c>
    </row>
    <row r="301" spans="1:6" x14ac:dyDescent="0.3">
      <c r="A301">
        <v>6</v>
      </c>
      <c r="B301" t="s">
        <v>16</v>
      </c>
      <c r="C301" s="19" t="s">
        <v>31</v>
      </c>
      <c r="D301" s="20">
        <v>4</v>
      </c>
      <c r="E301" s="20">
        <v>24</v>
      </c>
      <c r="F301" s="23">
        <v>0</v>
      </c>
    </row>
    <row r="302" spans="1:6" x14ac:dyDescent="0.3">
      <c r="A302">
        <v>6</v>
      </c>
      <c r="B302" t="s">
        <v>16</v>
      </c>
      <c r="C302" s="19" t="s">
        <v>32</v>
      </c>
      <c r="D302" s="20">
        <v>8</v>
      </c>
      <c r="E302" s="20">
        <v>24</v>
      </c>
      <c r="F302" s="23">
        <v>0.5</v>
      </c>
    </row>
    <row r="303" spans="1:6" x14ac:dyDescent="0.3">
      <c r="A303">
        <v>6</v>
      </c>
      <c r="B303" t="s">
        <v>16</v>
      </c>
      <c r="C303" s="19" t="s">
        <v>32</v>
      </c>
      <c r="D303" s="20">
        <v>9</v>
      </c>
      <c r="E303" s="20">
        <v>24</v>
      </c>
      <c r="F303" s="23">
        <v>1</v>
      </c>
    </row>
    <row r="304" spans="1:6" x14ac:dyDescent="0.3">
      <c r="A304">
        <v>6</v>
      </c>
      <c r="B304" t="s">
        <v>16</v>
      </c>
      <c r="C304" s="19" t="s">
        <v>32</v>
      </c>
      <c r="D304" s="20">
        <v>10</v>
      </c>
      <c r="E304" s="20">
        <v>24</v>
      </c>
      <c r="F304" s="23">
        <v>0.5</v>
      </c>
    </row>
    <row r="305" spans="1:6" x14ac:dyDescent="0.3">
      <c r="A305">
        <v>6</v>
      </c>
      <c r="B305" t="s">
        <v>16</v>
      </c>
      <c r="C305" s="19" t="s">
        <v>32</v>
      </c>
      <c r="D305" s="20">
        <v>11</v>
      </c>
      <c r="E305" s="20">
        <v>24</v>
      </c>
      <c r="F305" s="23">
        <v>0.5</v>
      </c>
    </row>
    <row r="306" spans="1:6" x14ac:dyDescent="0.3">
      <c r="A306">
        <v>6</v>
      </c>
      <c r="B306" t="s">
        <v>16</v>
      </c>
      <c r="C306" s="19" t="s">
        <v>32</v>
      </c>
      <c r="D306" s="20">
        <v>12</v>
      </c>
      <c r="E306" s="20">
        <v>24</v>
      </c>
      <c r="F306" s="23">
        <v>1</v>
      </c>
    </row>
    <row r="307" spans="1:6" x14ac:dyDescent="0.3">
      <c r="A307">
        <v>6</v>
      </c>
      <c r="B307" t="s">
        <v>16</v>
      </c>
      <c r="C307" s="19" t="s">
        <v>32</v>
      </c>
      <c r="D307" s="20">
        <v>13</v>
      </c>
      <c r="E307" s="20">
        <v>24</v>
      </c>
      <c r="F307" s="23">
        <v>0.5</v>
      </c>
    </row>
    <row r="308" spans="1:6" x14ac:dyDescent="0.3">
      <c r="A308">
        <v>6</v>
      </c>
      <c r="B308" t="s">
        <v>16</v>
      </c>
      <c r="C308" s="19" t="s">
        <v>32</v>
      </c>
      <c r="D308" s="20">
        <v>14</v>
      </c>
      <c r="E308" s="20">
        <v>24</v>
      </c>
      <c r="F308" s="23">
        <v>1</v>
      </c>
    </row>
    <row r="309" spans="1:6" x14ac:dyDescent="0.3">
      <c r="A309">
        <v>6</v>
      </c>
      <c r="B309" t="s">
        <v>16</v>
      </c>
      <c r="C309" s="19" t="s">
        <v>32</v>
      </c>
      <c r="D309" s="20">
        <v>15</v>
      </c>
      <c r="E309" s="20">
        <v>24</v>
      </c>
      <c r="F309" s="23">
        <v>1</v>
      </c>
    </row>
    <row r="310" spans="1:6" x14ac:dyDescent="0.3">
      <c r="A310">
        <v>6</v>
      </c>
      <c r="B310" t="s">
        <v>16</v>
      </c>
      <c r="C310" s="19" t="s">
        <v>32</v>
      </c>
      <c r="D310" s="20">
        <v>16</v>
      </c>
      <c r="E310" s="20">
        <v>24</v>
      </c>
      <c r="F310" s="23">
        <v>0.5</v>
      </c>
    </row>
    <row r="311" spans="1:6" x14ac:dyDescent="0.3">
      <c r="A311">
        <v>6</v>
      </c>
      <c r="B311" t="s">
        <v>16</v>
      </c>
      <c r="C311" s="19" t="s">
        <v>33</v>
      </c>
      <c r="D311" s="20">
        <v>1</v>
      </c>
      <c r="E311" s="20">
        <v>28</v>
      </c>
      <c r="F311" s="23" t="s">
        <v>13</v>
      </c>
    </row>
    <row r="312" spans="1:6" x14ac:dyDescent="0.3">
      <c r="A312">
        <v>6</v>
      </c>
      <c r="B312" t="s">
        <v>16</v>
      </c>
      <c r="C312" s="19" t="s">
        <v>33</v>
      </c>
      <c r="D312" s="20">
        <v>2</v>
      </c>
      <c r="E312" s="20">
        <v>28</v>
      </c>
      <c r="F312" s="23" t="s">
        <v>13</v>
      </c>
    </row>
    <row r="313" spans="1:6" x14ac:dyDescent="0.3">
      <c r="A313">
        <v>6</v>
      </c>
      <c r="B313" t="s">
        <v>16</v>
      </c>
      <c r="C313" s="19" t="s">
        <v>33</v>
      </c>
      <c r="D313" s="20">
        <v>3</v>
      </c>
      <c r="E313" s="20">
        <v>28</v>
      </c>
      <c r="F313" s="23">
        <v>1.5</v>
      </c>
    </row>
    <row r="314" spans="1:6" x14ac:dyDescent="0.3">
      <c r="A314">
        <v>6</v>
      </c>
      <c r="B314" t="s">
        <v>16</v>
      </c>
      <c r="C314" s="19" t="s">
        <v>33</v>
      </c>
      <c r="D314" s="20">
        <v>4</v>
      </c>
      <c r="E314" s="20">
        <v>28</v>
      </c>
      <c r="F314" s="23">
        <v>1</v>
      </c>
    </row>
    <row r="315" spans="1:6" x14ac:dyDescent="0.3">
      <c r="A315">
        <v>6</v>
      </c>
      <c r="B315" t="s">
        <v>16</v>
      </c>
      <c r="C315" s="19" t="s">
        <v>33</v>
      </c>
      <c r="D315" s="20">
        <v>1</v>
      </c>
      <c r="E315" s="20">
        <v>32</v>
      </c>
      <c r="F315" s="23" t="s">
        <v>13</v>
      </c>
    </row>
    <row r="316" spans="1:6" x14ac:dyDescent="0.3">
      <c r="A316">
        <v>6</v>
      </c>
      <c r="B316" t="s">
        <v>16</v>
      </c>
      <c r="C316" s="19" t="s">
        <v>33</v>
      </c>
      <c r="D316" s="20">
        <v>2</v>
      </c>
      <c r="E316" s="20">
        <v>32</v>
      </c>
      <c r="F316" s="23" t="s">
        <v>13</v>
      </c>
    </row>
    <row r="317" spans="1:6" x14ac:dyDescent="0.3">
      <c r="A317">
        <v>6</v>
      </c>
      <c r="B317" t="s">
        <v>16</v>
      </c>
      <c r="C317" s="19" t="s">
        <v>33</v>
      </c>
      <c r="D317" s="20">
        <v>3</v>
      </c>
      <c r="E317" s="20">
        <v>32</v>
      </c>
      <c r="F317" s="23">
        <v>3</v>
      </c>
    </row>
    <row r="318" spans="1:6" x14ac:dyDescent="0.3">
      <c r="A318">
        <v>6</v>
      </c>
      <c r="B318" t="s">
        <v>16</v>
      </c>
      <c r="C318" s="19" t="s">
        <v>33</v>
      </c>
      <c r="D318" s="20">
        <v>4</v>
      </c>
      <c r="E318" s="20">
        <v>32</v>
      </c>
      <c r="F318" s="23">
        <v>2</v>
      </c>
    </row>
    <row r="319" spans="1:6" x14ac:dyDescent="0.3">
      <c r="A319">
        <v>6</v>
      </c>
      <c r="B319" t="s">
        <v>16</v>
      </c>
      <c r="C319" s="19" t="s">
        <v>34</v>
      </c>
      <c r="D319" s="20">
        <v>5</v>
      </c>
      <c r="E319" s="20">
        <v>32</v>
      </c>
      <c r="F319" s="23">
        <v>2</v>
      </c>
    </row>
    <row r="320" spans="1:6" x14ac:dyDescent="0.3">
      <c r="A320">
        <v>6</v>
      </c>
      <c r="B320" t="s">
        <v>16</v>
      </c>
      <c r="C320" s="19" t="s">
        <v>34</v>
      </c>
      <c r="D320" s="20">
        <v>6</v>
      </c>
      <c r="E320" s="20">
        <v>32</v>
      </c>
      <c r="F320" s="23">
        <v>2</v>
      </c>
    </row>
    <row r="321" spans="1:6" x14ac:dyDescent="0.3">
      <c r="A321">
        <v>6</v>
      </c>
      <c r="B321" t="s">
        <v>16</v>
      </c>
      <c r="C321" s="19" t="s">
        <v>34</v>
      </c>
      <c r="D321" s="20">
        <v>7</v>
      </c>
      <c r="E321" s="20">
        <v>32</v>
      </c>
      <c r="F321" s="23">
        <v>1.5</v>
      </c>
    </row>
    <row r="322" spans="1:6" x14ac:dyDescent="0.3">
      <c r="A322">
        <v>6</v>
      </c>
      <c r="B322" t="s">
        <v>16</v>
      </c>
      <c r="C322" s="19" t="s">
        <v>33</v>
      </c>
      <c r="D322" s="20">
        <v>1</v>
      </c>
      <c r="E322" s="20">
        <v>36</v>
      </c>
      <c r="F322" s="23" t="s">
        <v>13</v>
      </c>
    </row>
    <row r="323" spans="1:6" x14ac:dyDescent="0.3">
      <c r="A323">
        <v>6</v>
      </c>
      <c r="B323" t="s">
        <v>16</v>
      </c>
      <c r="C323" s="19" t="s">
        <v>33</v>
      </c>
      <c r="D323" s="20">
        <v>2</v>
      </c>
      <c r="E323" s="20">
        <v>36</v>
      </c>
      <c r="F323" s="23" t="s">
        <v>13</v>
      </c>
    </row>
    <row r="324" spans="1:6" x14ac:dyDescent="0.3">
      <c r="A324">
        <v>6</v>
      </c>
      <c r="B324" t="s">
        <v>16</v>
      </c>
      <c r="C324" s="19" t="s">
        <v>33</v>
      </c>
      <c r="D324" s="20">
        <v>3</v>
      </c>
      <c r="E324" s="20">
        <v>36</v>
      </c>
      <c r="F324" s="23">
        <v>4</v>
      </c>
    </row>
    <row r="325" spans="1:6" x14ac:dyDescent="0.3">
      <c r="A325">
        <v>6</v>
      </c>
      <c r="B325" t="s">
        <v>16</v>
      </c>
      <c r="C325" s="19" t="s">
        <v>33</v>
      </c>
      <c r="D325" s="20">
        <v>4</v>
      </c>
      <c r="E325" s="20">
        <v>36</v>
      </c>
      <c r="F325" s="23">
        <v>2.5</v>
      </c>
    </row>
    <row r="326" spans="1:6" x14ac:dyDescent="0.3">
      <c r="A326">
        <v>6</v>
      </c>
      <c r="B326" t="s">
        <v>16</v>
      </c>
      <c r="C326" s="19" t="s">
        <v>35</v>
      </c>
      <c r="D326" s="20">
        <v>1</v>
      </c>
      <c r="E326" s="20">
        <v>40</v>
      </c>
      <c r="F326" s="23">
        <v>4</v>
      </c>
    </row>
    <row r="327" spans="1:6" x14ac:dyDescent="0.3">
      <c r="A327">
        <v>6</v>
      </c>
      <c r="B327" t="s">
        <v>16</v>
      </c>
      <c r="C327" s="19" t="s">
        <v>35</v>
      </c>
      <c r="D327" s="20">
        <v>2</v>
      </c>
      <c r="E327" s="20">
        <v>40</v>
      </c>
      <c r="F327" s="23">
        <v>4</v>
      </c>
    </row>
    <row r="328" spans="1:6" x14ac:dyDescent="0.3">
      <c r="A328">
        <v>6</v>
      </c>
      <c r="B328" t="s">
        <v>16</v>
      </c>
      <c r="C328" s="19" t="s">
        <v>35</v>
      </c>
      <c r="D328" s="20">
        <v>3</v>
      </c>
      <c r="E328" s="20">
        <v>40</v>
      </c>
      <c r="F328" s="23" t="s">
        <v>13</v>
      </c>
    </row>
    <row r="329" spans="1:6" x14ac:dyDescent="0.3">
      <c r="A329">
        <v>6</v>
      </c>
      <c r="B329" t="s">
        <v>16</v>
      </c>
      <c r="C329" s="19" t="s">
        <v>35</v>
      </c>
      <c r="D329" s="20">
        <v>4</v>
      </c>
      <c r="E329" s="20">
        <v>40</v>
      </c>
      <c r="F329" s="23" t="s">
        <v>13</v>
      </c>
    </row>
    <row r="330" spans="1:6" x14ac:dyDescent="0.3">
      <c r="A330">
        <v>6</v>
      </c>
      <c r="B330" t="s">
        <v>16</v>
      </c>
      <c r="C330" s="19" t="s">
        <v>36</v>
      </c>
      <c r="D330" s="20">
        <v>8</v>
      </c>
      <c r="E330" s="20">
        <v>40</v>
      </c>
      <c r="F330" s="23">
        <v>3</v>
      </c>
    </row>
    <row r="331" spans="1:6" x14ac:dyDescent="0.3">
      <c r="A331">
        <v>6</v>
      </c>
      <c r="B331" t="s">
        <v>16</v>
      </c>
      <c r="C331" s="19" t="s">
        <v>36</v>
      </c>
      <c r="D331" s="20">
        <v>9</v>
      </c>
      <c r="E331" s="20">
        <v>40</v>
      </c>
      <c r="F331" s="23">
        <v>3.5</v>
      </c>
    </row>
    <row r="332" spans="1:6" x14ac:dyDescent="0.3">
      <c r="A332">
        <v>6</v>
      </c>
      <c r="B332" t="s">
        <v>16</v>
      </c>
      <c r="C332" s="19" t="s">
        <v>36</v>
      </c>
      <c r="D332" s="20">
        <v>10</v>
      </c>
      <c r="E332" s="20">
        <v>40</v>
      </c>
      <c r="F332" s="23">
        <v>2.5</v>
      </c>
    </row>
    <row r="333" spans="1:6" x14ac:dyDescent="0.3">
      <c r="A333">
        <v>6</v>
      </c>
      <c r="B333" t="s">
        <v>16</v>
      </c>
      <c r="C333" s="19" t="s">
        <v>36</v>
      </c>
      <c r="D333" s="20">
        <v>11</v>
      </c>
      <c r="E333" s="20">
        <v>40</v>
      </c>
      <c r="F333" s="23">
        <v>3</v>
      </c>
    </row>
    <row r="334" spans="1:6" x14ac:dyDescent="0.3">
      <c r="A334">
        <v>6</v>
      </c>
      <c r="B334" t="s">
        <v>16</v>
      </c>
      <c r="C334" s="19" t="s">
        <v>36</v>
      </c>
      <c r="D334" s="20">
        <v>12</v>
      </c>
      <c r="E334" s="20">
        <v>40</v>
      </c>
      <c r="F334" s="23">
        <v>2.5</v>
      </c>
    </row>
    <row r="335" spans="1:6" x14ac:dyDescent="0.3">
      <c r="A335">
        <v>6</v>
      </c>
      <c r="B335" t="s">
        <v>16</v>
      </c>
      <c r="C335" s="19" t="s">
        <v>36</v>
      </c>
      <c r="D335" s="20">
        <v>13</v>
      </c>
      <c r="E335" s="20">
        <v>40</v>
      </c>
      <c r="F335" s="23">
        <v>3</v>
      </c>
    </row>
    <row r="336" spans="1:6" x14ac:dyDescent="0.3">
      <c r="A336">
        <v>6</v>
      </c>
      <c r="B336" t="s">
        <v>16</v>
      </c>
      <c r="C336" s="19" t="s">
        <v>36</v>
      </c>
      <c r="D336" s="20">
        <v>14</v>
      </c>
      <c r="E336" s="20">
        <v>40</v>
      </c>
      <c r="F336" s="23">
        <v>3</v>
      </c>
    </row>
    <row r="337" spans="1:6" x14ac:dyDescent="0.3">
      <c r="A337">
        <v>6</v>
      </c>
      <c r="B337" t="s">
        <v>16</v>
      </c>
      <c r="C337" s="19" t="s">
        <v>36</v>
      </c>
      <c r="D337" s="20">
        <v>15</v>
      </c>
      <c r="E337" s="20">
        <v>40</v>
      </c>
      <c r="F337" s="23">
        <v>3</v>
      </c>
    </row>
    <row r="338" spans="1:6" x14ac:dyDescent="0.3">
      <c r="A338">
        <v>6</v>
      </c>
      <c r="B338" t="s">
        <v>16</v>
      </c>
      <c r="C338" s="19" t="s">
        <v>36</v>
      </c>
      <c r="D338" s="20">
        <v>16</v>
      </c>
      <c r="E338" s="20">
        <v>40</v>
      </c>
      <c r="F338" s="23">
        <v>2.5</v>
      </c>
    </row>
    <row r="339" spans="1:6" x14ac:dyDescent="0.3">
      <c r="A339">
        <v>6</v>
      </c>
      <c r="B339" t="s">
        <v>16</v>
      </c>
      <c r="C339" s="19" t="s">
        <v>35</v>
      </c>
      <c r="D339" s="20">
        <v>1</v>
      </c>
      <c r="E339" s="20">
        <v>44</v>
      </c>
      <c r="F339" s="23">
        <v>5</v>
      </c>
    </row>
    <row r="340" spans="1:6" x14ac:dyDescent="0.3">
      <c r="A340">
        <v>6</v>
      </c>
      <c r="B340" t="s">
        <v>16</v>
      </c>
      <c r="C340" s="19" t="s">
        <v>35</v>
      </c>
      <c r="D340" s="20">
        <v>2</v>
      </c>
      <c r="E340" s="20">
        <v>44</v>
      </c>
      <c r="F340" s="23">
        <v>4.5</v>
      </c>
    </row>
    <row r="341" spans="1:6" x14ac:dyDescent="0.3">
      <c r="A341">
        <v>6</v>
      </c>
      <c r="B341" t="s">
        <v>16</v>
      </c>
      <c r="C341" s="19" t="s">
        <v>35</v>
      </c>
      <c r="D341" s="20">
        <v>3</v>
      </c>
      <c r="E341" s="20">
        <v>44</v>
      </c>
      <c r="F341" s="23" t="s">
        <v>13</v>
      </c>
    </row>
    <row r="342" spans="1:6" x14ac:dyDescent="0.3">
      <c r="A342">
        <v>6</v>
      </c>
      <c r="B342" t="s">
        <v>16</v>
      </c>
      <c r="C342" s="19" t="s">
        <v>35</v>
      </c>
      <c r="D342" s="20">
        <v>4</v>
      </c>
      <c r="E342" s="20">
        <v>44</v>
      </c>
      <c r="F342" s="23" t="s">
        <v>13</v>
      </c>
    </row>
    <row r="343" spans="1:6" x14ac:dyDescent="0.3">
      <c r="A343">
        <v>6</v>
      </c>
      <c r="B343" t="s">
        <v>16</v>
      </c>
      <c r="C343" s="19" t="s">
        <v>36</v>
      </c>
      <c r="D343" s="20">
        <v>8</v>
      </c>
      <c r="E343" s="20">
        <v>44</v>
      </c>
      <c r="F343" s="23">
        <v>3.5</v>
      </c>
    </row>
    <row r="344" spans="1:6" x14ac:dyDescent="0.3">
      <c r="A344">
        <v>6</v>
      </c>
      <c r="B344" t="s">
        <v>16</v>
      </c>
      <c r="C344" s="19" t="s">
        <v>36</v>
      </c>
      <c r="D344" s="20">
        <v>9</v>
      </c>
      <c r="E344" s="20">
        <v>44</v>
      </c>
      <c r="F344" s="23">
        <v>3.5</v>
      </c>
    </row>
    <row r="345" spans="1:6" x14ac:dyDescent="0.3">
      <c r="A345">
        <v>6</v>
      </c>
      <c r="B345" t="s">
        <v>16</v>
      </c>
      <c r="C345" s="19" t="s">
        <v>36</v>
      </c>
      <c r="D345" s="20">
        <v>10</v>
      </c>
      <c r="E345" s="20">
        <v>44</v>
      </c>
      <c r="F345" s="23">
        <v>2.5</v>
      </c>
    </row>
    <row r="346" spans="1:6" x14ac:dyDescent="0.3">
      <c r="A346">
        <v>6</v>
      </c>
      <c r="B346" t="s">
        <v>16</v>
      </c>
      <c r="C346" s="19" t="s">
        <v>36</v>
      </c>
      <c r="D346" s="20">
        <v>11</v>
      </c>
      <c r="E346" s="20">
        <v>44</v>
      </c>
      <c r="F346" s="23">
        <v>3.5</v>
      </c>
    </row>
    <row r="347" spans="1:6" x14ac:dyDescent="0.3">
      <c r="A347">
        <v>6</v>
      </c>
      <c r="B347" t="s">
        <v>16</v>
      </c>
      <c r="C347" s="19" t="s">
        <v>36</v>
      </c>
      <c r="D347" s="20">
        <v>12</v>
      </c>
      <c r="E347" s="20">
        <v>44</v>
      </c>
      <c r="F347" s="23">
        <v>3.5</v>
      </c>
    </row>
    <row r="348" spans="1:6" x14ac:dyDescent="0.3">
      <c r="A348">
        <v>6</v>
      </c>
      <c r="B348" t="s">
        <v>16</v>
      </c>
      <c r="C348" s="19" t="s">
        <v>36</v>
      </c>
      <c r="D348" s="20">
        <v>13</v>
      </c>
      <c r="E348" s="20">
        <v>44</v>
      </c>
      <c r="F348" s="23">
        <v>3.5</v>
      </c>
    </row>
    <row r="349" spans="1:6" x14ac:dyDescent="0.3">
      <c r="A349">
        <v>6</v>
      </c>
      <c r="B349" t="s">
        <v>16</v>
      </c>
      <c r="C349" s="19" t="s">
        <v>36</v>
      </c>
      <c r="D349" s="20">
        <v>14</v>
      </c>
      <c r="E349" s="20">
        <v>44</v>
      </c>
      <c r="F349" s="23">
        <v>3</v>
      </c>
    </row>
    <row r="350" spans="1:6" x14ac:dyDescent="0.3">
      <c r="A350">
        <v>6</v>
      </c>
      <c r="B350" t="s">
        <v>16</v>
      </c>
      <c r="C350" s="19" t="s">
        <v>36</v>
      </c>
      <c r="D350" s="20">
        <v>15</v>
      </c>
      <c r="E350" s="20">
        <v>44</v>
      </c>
      <c r="F350" s="23">
        <v>3</v>
      </c>
    </row>
    <row r="351" spans="1:6" x14ac:dyDescent="0.3">
      <c r="A351">
        <v>6</v>
      </c>
      <c r="B351" t="s">
        <v>16</v>
      </c>
      <c r="C351" s="19" t="s">
        <v>36</v>
      </c>
      <c r="D351" s="20">
        <v>16</v>
      </c>
      <c r="E351" s="20">
        <v>44</v>
      </c>
      <c r="F351" s="23">
        <v>3</v>
      </c>
    </row>
    <row r="352" spans="1:6" x14ac:dyDescent="0.3">
      <c r="A352">
        <v>6</v>
      </c>
      <c r="B352" t="s">
        <v>16</v>
      </c>
      <c r="C352" s="19" t="s">
        <v>35</v>
      </c>
      <c r="D352" s="20">
        <v>1</v>
      </c>
      <c r="E352" s="20">
        <v>48</v>
      </c>
      <c r="F352" s="23">
        <v>5</v>
      </c>
    </row>
    <row r="353" spans="1:6" x14ac:dyDescent="0.3">
      <c r="A353">
        <v>6</v>
      </c>
      <c r="B353" t="s">
        <v>16</v>
      </c>
      <c r="C353" s="19" t="s">
        <v>35</v>
      </c>
      <c r="D353" s="20">
        <v>2</v>
      </c>
      <c r="E353" s="20">
        <v>48</v>
      </c>
      <c r="F353" s="23">
        <v>5</v>
      </c>
    </row>
    <row r="354" spans="1:6" x14ac:dyDescent="0.3">
      <c r="A354">
        <v>6</v>
      </c>
      <c r="B354" t="s">
        <v>16</v>
      </c>
      <c r="C354" s="19" t="s">
        <v>35</v>
      </c>
      <c r="D354" s="20">
        <v>3</v>
      </c>
      <c r="E354" s="20">
        <v>48</v>
      </c>
      <c r="F354" s="23" t="s">
        <v>13</v>
      </c>
    </row>
    <row r="355" spans="1:6" x14ac:dyDescent="0.3">
      <c r="A355">
        <v>6</v>
      </c>
      <c r="B355" t="s">
        <v>16</v>
      </c>
      <c r="C355" s="19" t="s">
        <v>35</v>
      </c>
      <c r="D355" s="20">
        <v>4</v>
      </c>
      <c r="E355" s="20">
        <v>48</v>
      </c>
      <c r="F355" s="23" t="s">
        <v>13</v>
      </c>
    </row>
    <row r="356" spans="1:6" x14ac:dyDescent="0.3">
      <c r="A356">
        <v>6</v>
      </c>
      <c r="B356" t="s">
        <v>16</v>
      </c>
      <c r="C356" s="19" t="s">
        <v>37</v>
      </c>
      <c r="D356" s="20">
        <v>5</v>
      </c>
      <c r="E356" s="20">
        <v>48</v>
      </c>
      <c r="F356" s="23">
        <v>4.5</v>
      </c>
    </row>
    <row r="357" spans="1:6" x14ac:dyDescent="0.3">
      <c r="A357">
        <v>6</v>
      </c>
      <c r="B357" t="s">
        <v>16</v>
      </c>
      <c r="C357" s="19" t="s">
        <v>37</v>
      </c>
      <c r="D357" s="20">
        <v>6</v>
      </c>
      <c r="E357" s="20">
        <v>48</v>
      </c>
      <c r="F357" s="23">
        <v>4</v>
      </c>
    </row>
    <row r="358" spans="1:6" x14ac:dyDescent="0.3">
      <c r="A358">
        <v>6</v>
      </c>
      <c r="B358" t="s">
        <v>16</v>
      </c>
      <c r="C358" s="19" t="s">
        <v>37</v>
      </c>
      <c r="D358" s="20">
        <v>7</v>
      </c>
      <c r="E358" s="20">
        <v>48</v>
      </c>
      <c r="F358" s="23">
        <v>3</v>
      </c>
    </row>
    <row r="359" spans="1:6" x14ac:dyDescent="0.3">
      <c r="A359">
        <v>6</v>
      </c>
      <c r="B359" t="s">
        <v>16</v>
      </c>
      <c r="C359" s="19" t="s">
        <v>36</v>
      </c>
      <c r="D359" s="20">
        <v>8</v>
      </c>
      <c r="E359" s="20">
        <v>48</v>
      </c>
      <c r="F359" s="23">
        <v>3.5</v>
      </c>
    </row>
    <row r="360" spans="1:6" x14ac:dyDescent="0.3">
      <c r="A360">
        <v>6</v>
      </c>
      <c r="B360" t="s">
        <v>16</v>
      </c>
      <c r="C360" s="19" t="s">
        <v>36</v>
      </c>
      <c r="D360" s="20">
        <v>9</v>
      </c>
      <c r="E360" s="20">
        <v>48</v>
      </c>
      <c r="F360" s="23">
        <v>4</v>
      </c>
    </row>
    <row r="361" spans="1:6" x14ac:dyDescent="0.3">
      <c r="A361">
        <v>6</v>
      </c>
      <c r="B361" t="s">
        <v>16</v>
      </c>
      <c r="C361" s="19" t="s">
        <v>36</v>
      </c>
      <c r="D361" s="20">
        <v>10</v>
      </c>
      <c r="E361" s="20">
        <v>48</v>
      </c>
      <c r="F361" s="23">
        <v>2.5</v>
      </c>
    </row>
    <row r="362" spans="1:6" x14ac:dyDescent="0.3">
      <c r="A362">
        <v>6</v>
      </c>
      <c r="B362" t="s">
        <v>16</v>
      </c>
      <c r="C362" s="19" t="s">
        <v>36</v>
      </c>
      <c r="D362" s="20">
        <v>11</v>
      </c>
      <c r="E362" s="20">
        <v>48</v>
      </c>
      <c r="F362" s="23">
        <v>3.5</v>
      </c>
    </row>
    <row r="363" spans="1:6" x14ac:dyDescent="0.3">
      <c r="A363">
        <v>6</v>
      </c>
      <c r="B363" t="s">
        <v>16</v>
      </c>
      <c r="C363" s="19" t="s">
        <v>36</v>
      </c>
      <c r="D363" s="20">
        <v>12</v>
      </c>
      <c r="E363" s="20">
        <v>48</v>
      </c>
      <c r="F363" s="23">
        <v>3.5</v>
      </c>
    </row>
    <row r="364" spans="1:6" x14ac:dyDescent="0.3">
      <c r="A364">
        <v>6</v>
      </c>
      <c r="B364" t="s">
        <v>16</v>
      </c>
      <c r="C364" s="19" t="s">
        <v>36</v>
      </c>
      <c r="D364" s="20">
        <v>13</v>
      </c>
      <c r="E364" s="20">
        <v>48</v>
      </c>
      <c r="F364" s="23">
        <v>4.5</v>
      </c>
    </row>
    <row r="365" spans="1:6" x14ac:dyDescent="0.3">
      <c r="A365">
        <v>6</v>
      </c>
      <c r="B365" t="s">
        <v>16</v>
      </c>
      <c r="C365" s="19" t="s">
        <v>36</v>
      </c>
      <c r="D365" s="20">
        <v>14</v>
      </c>
      <c r="E365" s="20">
        <v>48</v>
      </c>
      <c r="F365" s="23">
        <v>4</v>
      </c>
    </row>
    <row r="366" spans="1:6" x14ac:dyDescent="0.3">
      <c r="A366">
        <v>6</v>
      </c>
      <c r="B366" t="s">
        <v>16</v>
      </c>
      <c r="C366" s="19" t="s">
        <v>36</v>
      </c>
      <c r="D366" s="20">
        <v>15</v>
      </c>
      <c r="E366" s="20">
        <v>48</v>
      </c>
      <c r="F366" s="23">
        <v>3.5</v>
      </c>
    </row>
    <row r="367" spans="1:6" x14ac:dyDescent="0.3">
      <c r="A367">
        <v>6</v>
      </c>
      <c r="B367" t="s">
        <v>16</v>
      </c>
      <c r="C367" s="19" t="s">
        <v>36</v>
      </c>
      <c r="D367" s="20">
        <v>16</v>
      </c>
      <c r="E367" s="20">
        <v>48</v>
      </c>
      <c r="F367" s="23">
        <v>3.5</v>
      </c>
    </row>
    <row r="368" spans="1:6" x14ac:dyDescent="0.3">
      <c r="A368">
        <v>7</v>
      </c>
      <c r="B368" t="s">
        <v>14</v>
      </c>
      <c r="C368" s="19" t="s">
        <v>31</v>
      </c>
      <c r="D368" s="20">
        <v>1</v>
      </c>
      <c r="E368" s="20">
        <v>20</v>
      </c>
      <c r="F368" s="23">
        <v>0</v>
      </c>
    </row>
    <row r="369" spans="1:6" x14ac:dyDescent="0.3">
      <c r="A369">
        <v>7</v>
      </c>
      <c r="B369" t="s">
        <v>14</v>
      </c>
      <c r="C369" s="19" t="s">
        <v>31</v>
      </c>
      <c r="D369" s="20">
        <v>2</v>
      </c>
      <c r="E369" s="20">
        <v>20</v>
      </c>
      <c r="F369" s="23">
        <v>0</v>
      </c>
    </row>
    <row r="370" spans="1:6" x14ac:dyDescent="0.3">
      <c r="A370">
        <v>7</v>
      </c>
      <c r="B370" t="s">
        <v>14</v>
      </c>
      <c r="C370" s="19" t="s">
        <v>31</v>
      </c>
      <c r="D370" s="20">
        <v>3</v>
      </c>
      <c r="E370" s="20">
        <v>20</v>
      </c>
      <c r="F370" s="23">
        <v>0</v>
      </c>
    </row>
    <row r="371" spans="1:6" x14ac:dyDescent="0.3">
      <c r="A371">
        <v>7</v>
      </c>
      <c r="B371" t="s">
        <v>14</v>
      </c>
      <c r="C371" s="19" t="s">
        <v>31</v>
      </c>
      <c r="D371" s="20">
        <v>4</v>
      </c>
      <c r="E371" s="20">
        <v>20</v>
      </c>
      <c r="F371" s="23" t="s">
        <v>13</v>
      </c>
    </row>
    <row r="372" spans="1:6" x14ac:dyDescent="0.3">
      <c r="A372">
        <v>7</v>
      </c>
      <c r="B372" t="s">
        <v>14</v>
      </c>
      <c r="C372" s="19" t="s">
        <v>31</v>
      </c>
      <c r="D372" s="20">
        <v>5</v>
      </c>
      <c r="E372" s="20">
        <v>20</v>
      </c>
      <c r="F372" s="23" t="s">
        <v>13</v>
      </c>
    </row>
    <row r="373" spans="1:6" x14ac:dyDescent="0.3">
      <c r="A373">
        <v>7</v>
      </c>
      <c r="B373" t="s">
        <v>14</v>
      </c>
      <c r="C373" s="19" t="s">
        <v>31</v>
      </c>
      <c r="D373" s="20">
        <v>1</v>
      </c>
      <c r="E373" s="20">
        <v>24</v>
      </c>
      <c r="F373" s="23">
        <v>0</v>
      </c>
    </row>
    <row r="374" spans="1:6" x14ac:dyDescent="0.3">
      <c r="A374">
        <v>7</v>
      </c>
      <c r="B374" t="s">
        <v>14</v>
      </c>
      <c r="C374" s="19" t="s">
        <v>31</v>
      </c>
      <c r="D374" s="20">
        <v>2</v>
      </c>
      <c r="E374" s="20">
        <v>24</v>
      </c>
      <c r="F374" s="23">
        <v>0</v>
      </c>
    </row>
    <row r="375" spans="1:6" x14ac:dyDescent="0.3">
      <c r="A375">
        <v>7</v>
      </c>
      <c r="B375" t="s">
        <v>14</v>
      </c>
      <c r="C375" s="19" t="s">
        <v>31</v>
      </c>
      <c r="D375" s="20">
        <v>3</v>
      </c>
      <c r="E375" s="20">
        <v>24</v>
      </c>
      <c r="F375" s="23">
        <v>0</v>
      </c>
    </row>
    <row r="376" spans="1:6" x14ac:dyDescent="0.3">
      <c r="A376">
        <v>7</v>
      </c>
      <c r="B376" t="s">
        <v>14</v>
      </c>
      <c r="C376" s="19" t="s">
        <v>31</v>
      </c>
      <c r="D376" s="20">
        <v>4</v>
      </c>
      <c r="E376" s="20">
        <v>24</v>
      </c>
      <c r="F376" s="23">
        <v>0.5</v>
      </c>
    </row>
    <row r="377" spans="1:6" x14ac:dyDescent="0.3">
      <c r="A377">
        <v>7</v>
      </c>
      <c r="B377" t="s">
        <v>14</v>
      </c>
      <c r="C377" s="19" t="s">
        <v>31</v>
      </c>
      <c r="D377" s="20">
        <v>5</v>
      </c>
      <c r="E377" s="20">
        <v>24</v>
      </c>
      <c r="F377" s="23">
        <v>0</v>
      </c>
    </row>
    <row r="378" spans="1:6" x14ac:dyDescent="0.3">
      <c r="A378">
        <v>7</v>
      </c>
      <c r="B378" t="s">
        <v>14</v>
      </c>
      <c r="C378" s="19" t="s">
        <v>32</v>
      </c>
      <c r="D378" s="20">
        <v>9</v>
      </c>
      <c r="E378" s="20">
        <v>24</v>
      </c>
      <c r="F378" s="23">
        <v>0</v>
      </c>
    </row>
    <row r="379" spans="1:6" x14ac:dyDescent="0.3">
      <c r="A379">
        <v>7</v>
      </c>
      <c r="B379" t="s">
        <v>14</v>
      </c>
      <c r="C379" s="19" t="s">
        <v>32</v>
      </c>
      <c r="D379" s="20">
        <v>10</v>
      </c>
      <c r="E379" s="20">
        <v>24</v>
      </c>
      <c r="F379" s="23">
        <v>0</v>
      </c>
    </row>
    <row r="380" spans="1:6" x14ac:dyDescent="0.3">
      <c r="A380">
        <v>7</v>
      </c>
      <c r="B380" t="s">
        <v>14</v>
      </c>
      <c r="C380" s="19" t="s">
        <v>32</v>
      </c>
      <c r="D380" s="20">
        <v>11</v>
      </c>
      <c r="E380" s="20">
        <v>24</v>
      </c>
      <c r="F380" s="23">
        <v>0</v>
      </c>
    </row>
    <row r="381" spans="1:6" x14ac:dyDescent="0.3">
      <c r="A381">
        <v>7</v>
      </c>
      <c r="B381" t="s">
        <v>14</v>
      </c>
      <c r="C381" s="19" t="s">
        <v>33</v>
      </c>
      <c r="D381" s="20">
        <v>1</v>
      </c>
      <c r="E381" s="20">
        <v>28</v>
      </c>
      <c r="F381" s="23" t="s">
        <v>13</v>
      </c>
    </row>
    <row r="382" spans="1:6" x14ac:dyDescent="0.3">
      <c r="A382">
        <v>7</v>
      </c>
      <c r="B382" t="s">
        <v>14</v>
      </c>
      <c r="C382" s="19" t="s">
        <v>33</v>
      </c>
      <c r="D382" s="20">
        <v>2</v>
      </c>
      <c r="E382" s="20">
        <v>28</v>
      </c>
      <c r="F382" s="23" t="s">
        <v>13</v>
      </c>
    </row>
    <row r="383" spans="1:6" x14ac:dyDescent="0.3">
      <c r="A383">
        <v>7</v>
      </c>
      <c r="B383" t="s">
        <v>14</v>
      </c>
      <c r="C383" s="19" t="s">
        <v>33</v>
      </c>
      <c r="D383" s="20">
        <v>3</v>
      </c>
      <c r="E383" s="20">
        <v>28</v>
      </c>
      <c r="F383" s="23" t="s">
        <v>13</v>
      </c>
    </row>
    <row r="384" spans="1:6" x14ac:dyDescent="0.3">
      <c r="A384">
        <v>7</v>
      </c>
      <c r="B384" t="s">
        <v>14</v>
      </c>
      <c r="C384" s="19" t="s">
        <v>33</v>
      </c>
      <c r="D384" s="20">
        <v>4</v>
      </c>
      <c r="E384" s="20">
        <v>28</v>
      </c>
      <c r="F384" s="23">
        <v>1</v>
      </c>
    </row>
    <row r="385" spans="1:6" x14ac:dyDescent="0.3">
      <c r="A385">
        <v>7</v>
      </c>
      <c r="B385" t="s">
        <v>14</v>
      </c>
      <c r="C385" s="19" t="s">
        <v>33</v>
      </c>
      <c r="D385" s="20">
        <v>5</v>
      </c>
      <c r="E385" s="20">
        <v>28</v>
      </c>
      <c r="F385" s="23">
        <v>0.5</v>
      </c>
    </row>
    <row r="386" spans="1:6" x14ac:dyDescent="0.3">
      <c r="A386">
        <v>7</v>
      </c>
      <c r="B386" t="s">
        <v>14</v>
      </c>
      <c r="C386" s="19" t="s">
        <v>33</v>
      </c>
      <c r="D386" s="20">
        <v>1</v>
      </c>
      <c r="E386" s="20">
        <v>32</v>
      </c>
      <c r="F386" s="23" t="s">
        <v>13</v>
      </c>
    </row>
    <row r="387" spans="1:6" x14ac:dyDescent="0.3">
      <c r="A387">
        <v>7</v>
      </c>
      <c r="B387" t="s">
        <v>14</v>
      </c>
      <c r="C387" s="19" t="s">
        <v>33</v>
      </c>
      <c r="D387" s="20">
        <v>2</v>
      </c>
      <c r="E387" s="20">
        <v>32</v>
      </c>
      <c r="F387" s="23" t="s">
        <v>13</v>
      </c>
    </row>
    <row r="388" spans="1:6" x14ac:dyDescent="0.3">
      <c r="A388">
        <v>7</v>
      </c>
      <c r="B388" t="s">
        <v>14</v>
      </c>
      <c r="C388" s="19" t="s">
        <v>33</v>
      </c>
      <c r="D388" s="20">
        <v>3</v>
      </c>
      <c r="E388" s="20">
        <v>32</v>
      </c>
      <c r="F388" s="23" t="s">
        <v>13</v>
      </c>
    </row>
    <row r="389" spans="1:6" x14ac:dyDescent="0.3">
      <c r="A389">
        <v>7</v>
      </c>
      <c r="B389" t="s">
        <v>14</v>
      </c>
      <c r="C389" s="19" t="s">
        <v>33</v>
      </c>
      <c r="D389" s="20">
        <v>4</v>
      </c>
      <c r="E389" s="20">
        <v>32</v>
      </c>
      <c r="F389" s="23">
        <v>2</v>
      </c>
    </row>
    <row r="390" spans="1:6" x14ac:dyDescent="0.3">
      <c r="A390">
        <v>7</v>
      </c>
      <c r="B390" t="s">
        <v>14</v>
      </c>
      <c r="C390" s="19" t="s">
        <v>33</v>
      </c>
      <c r="D390" s="20">
        <v>5</v>
      </c>
      <c r="E390" s="20">
        <v>32</v>
      </c>
      <c r="F390" s="23">
        <v>1</v>
      </c>
    </row>
    <row r="391" spans="1:6" x14ac:dyDescent="0.3">
      <c r="A391">
        <v>7</v>
      </c>
      <c r="B391" t="s">
        <v>14</v>
      </c>
      <c r="C391" s="19" t="s">
        <v>34</v>
      </c>
      <c r="D391" s="20">
        <v>6</v>
      </c>
      <c r="E391" s="20">
        <v>32</v>
      </c>
      <c r="F391" s="23">
        <v>0</v>
      </c>
    </row>
    <row r="392" spans="1:6" x14ac:dyDescent="0.3">
      <c r="A392">
        <v>7</v>
      </c>
      <c r="B392" t="s">
        <v>14</v>
      </c>
      <c r="C392" s="19" t="s">
        <v>34</v>
      </c>
      <c r="D392" s="20">
        <v>7</v>
      </c>
      <c r="E392" s="20">
        <v>32</v>
      </c>
      <c r="F392" s="23">
        <v>0</v>
      </c>
    </row>
    <row r="393" spans="1:6" x14ac:dyDescent="0.3">
      <c r="A393">
        <v>7</v>
      </c>
      <c r="B393" t="s">
        <v>14</v>
      </c>
      <c r="C393" s="19" t="s">
        <v>34</v>
      </c>
      <c r="D393" s="20">
        <v>8</v>
      </c>
      <c r="E393" s="20">
        <v>32</v>
      </c>
      <c r="F393" s="23">
        <v>0</v>
      </c>
    </row>
    <row r="394" spans="1:6" x14ac:dyDescent="0.3">
      <c r="A394">
        <v>7</v>
      </c>
      <c r="B394" t="s">
        <v>14</v>
      </c>
      <c r="C394" s="19" t="s">
        <v>33</v>
      </c>
      <c r="D394" s="20">
        <v>1</v>
      </c>
      <c r="E394" s="20">
        <v>36</v>
      </c>
      <c r="F394" s="23" t="s">
        <v>13</v>
      </c>
    </row>
    <row r="395" spans="1:6" x14ac:dyDescent="0.3">
      <c r="A395">
        <v>7</v>
      </c>
      <c r="B395" t="s">
        <v>14</v>
      </c>
      <c r="C395" s="19" t="s">
        <v>33</v>
      </c>
      <c r="D395" s="20">
        <v>2</v>
      </c>
      <c r="E395" s="20">
        <v>36</v>
      </c>
      <c r="F395" s="23" t="s">
        <v>13</v>
      </c>
    </row>
    <row r="396" spans="1:6" x14ac:dyDescent="0.3">
      <c r="A396">
        <v>7</v>
      </c>
      <c r="B396" t="s">
        <v>14</v>
      </c>
      <c r="C396" s="19" t="s">
        <v>33</v>
      </c>
      <c r="D396" s="20">
        <v>3</v>
      </c>
      <c r="E396" s="20">
        <v>36</v>
      </c>
      <c r="F396" s="23" t="s">
        <v>13</v>
      </c>
    </row>
    <row r="397" spans="1:6" x14ac:dyDescent="0.3">
      <c r="A397">
        <v>7</v>
      </c>
      <c r="B397" t="s">
        <v>14</v>
      </c>
      <c r="C397" s="19" t="s">
        <v>33</v>
      </c>
      <c r="D397" s="20">
        <v>4</v>
      </c>
      <c r="E397" s="20">
        <v>36</v>
      </c>
      <c r="F397" s="23">
        <v>3</v>
      </c>
    </row>
    <row r="398" spans="1:6" x14ac:dyDescent="0.3">
      <c r="A398">
        <v>7</v>
      </c>
      <c r="B398" t="s">
        <v>14</v>
      </c>
      <c r="C398" s="19" t="s">
        <v>33</v>
      </c>
      <c r="D398" s="20">
        <v>5</v>
      </c>
      <c r="E398" s="20">
        <v>36</v>
      </c>
      <c r="F398" s="23">
        <v>2</v>
      </c>
    </row>
    <row r="399" spans="1:6" x14ac:dyDescent="0.3">
      <c r="A399">
        <v>7</v>
      </c>
      <c r="B399" t="s">
        <v>14</v>
      </c>
      <c r="C399" s="19" t="s">
        <v>35</v>
      </c>
      <c r="D399" s="20">
        <v>1</v>
      </c>
      <c r="E399" s="20">
        <v>40</v>
      </c>
      <c r="F399" s="23">
        <v>3</v>
      </c>
    </row>
    <row r="400" spans="1:6" x14ac:dyDescent="0.3">
      <c r="A400">
        <v>7</v>
      </c>
      <c r="B400" t="s">
        <v>14</v>
      </c>
      <c r="C400" s="19" t="s">
        <v>35</v>
      </c>
      <c r="D400" s="20">
        <v>2</v>
      </c>
      <c r="E400" s="20">
        <v>40</v>
      </c>
      <c r="F400" s="23">
        <v>2</v>
      </c>
    </row>
    <row r="401" spans="1:6" x14ac:dyDescent="0.3">
      <c r="A401">
        <v>7</v>
      </c>
      <c r="B401" t="s">
        <v>14</v>
      </c>
      <c r="C401" s="19" t="s">
        <v>35</v>
      </c>
      <c r="D401" s="20">
        <v>3</v>
      </c>
      <c r="E401" s="20">
        <v>40</v>
      </c>
      <c r="F401" s="23">
        <v>4</v>
      </c>
    </row>
    <row r="402" spans="1:6" x14ac:dyDescent="0.3">
      <c r="A402">
        <v>7</v>
      </c>
      <c r="B402" t="s">
        <v>14</v>
      </c>
      <c r="C402" s="19" t="s">
        <v>35</v>
      </c>
      <c r="D402" s="20">
        <v>4</v>
      </c>
      <c r="E402" s="20">
        <v>40</v>
      </c>
      <c r="F402" s="23" t="s">
        <v>13</v>
      </c>
    </row>
    <row r="403" spans="1:6" x14ac:dyDescent="0.3">
      <c r="A403">
        <v>7</v>
      </c>
      <c r="B403" t="s">
        <v>14</v>
      </c>
      <c r="C403" s="19" t="s">
        <v>35</v>
      </c>
      <c r="D403" s="20">
        <v>5</v>
      </c>
      <c r="E403" s="20">
        <v>40</v>
      </c>
      <c r="F403" s="23" t="s">
        <v>13</v>
      </c>
    </row>
    <row r="404" spans="1:6" x14ac:dyDescent="0.3">
      <c r="A404">
        <v>7</v>
      </c>
      <c r="B404" t="s">
        <v>14</v>
      </c>
      <c r="C404" s="19" t="s">
        <v>36</v>
      </c>
      <c r="D404" s="20">
        <v>9</v>
      </c>
      <c r="E404" s="20">
        <v>40</v>
      </c>
      <c r="F404" s="23">
        <v>1.5</v>
      </c>
    </row>
    <row r="405" spans="1:6" x14ac:dyDescent="0.3">
      <c r="A405">
        <v>7</v>
      </c>
      <c r="B405" t="s">
        <v>14</v>
      </c>
      <c r="C405" s="19" t="s">
        <v>36</v>
      </c>
      <c r="D405" s="20">
        <v>10</v>
      </c>
      <c r="E405" s="20">
        <v>40</v>
      </c>
      <c r="F405" s="23">
        <v>2</v>
      </c>
    </row>
    <row r="406" spans="1:6" x14ac:dyDescent="0.3">
      <c r="A406">
        <v>7</v>
      </c>
      <c r="B406" t="s">
        <v>14</v>
      </c>
      <c r="C406" s="19" t="s">
        <v>36</v>
      </c>
      <c r="D406" s="20">
        <v>11</v>
      </c>
      <c r="E406" s="20">
        <v>40</v>
      </c>
      <c r="F406" s="23">
        <v>1.5</v>
      </c>
    </row>
    <row r="407" spans="1:6" x14ac:dyDescent="0.3">
      <c r="A407">
        <v>7</v>
      </c>
      <c r="B407" t="s">
        <v>14</v>
      </c>
      <c r="C407" s="19" t="s">
        <v>35</v>
      </c>
      <c r="D407" s="20">
        <v>1</v>
      </c>
      <c r="E407" s="20">
        <v>44</v>
      </c>
      <c r="F407" s="23">
        <v>4</v>
      </c>
    </row>
    <row r="408" spans="1:6" x14ac:dyDescent="0.3">
      <c r="A408">
        <v>7</v>
      </c>
      <c r="B408" t="s">
        <v>14</v>
      </c>
      <c r="C408" s="19" t="s">
        <v>35</v>
      </c>
      <c r="D408" s="20">
        <v>2</v>
      </c>
      <c r="E408" s="20">
        <v>44</v>
      </c>
      <c r="F408" s="23">
        <v>2.5</v>
      </c>
    </row>
    <row r="409" spans="1:6" x14ac:dyDescent="0.3">
      <c r="A409">
        <v>7</v>
      </c>
      <c r="B409" t="s">
        <v>14</v>
      </c>
      <c r="C409" s="19" t="s">
        <v>35</v>
      </c>
      <c r="D409" s="20">
        <v>3</v>
      </c>
      <c r="E409" s="20">
        <v>44</v>
      </c>
      <c r="F409" s="23">
        <v>5</v>
      </c>
    </row>
    <row r="410" spans="1:6" x14ac:dyDescent="0.3">
      <c r="A410">
        <v>7</v>
      </c>
      <c r="B410" t="s">
        <v>14</v>
      </c>
      <c r="C410" s="19" t="s">
        <v>35</v>
      </c>
      <c r="D410" s="20">
        <v>4</v>
      </c>
      <c r="E410" s="20">
        <v>44</v>
      </c>
      <c r="F410" s="23" t="s">
        <v>13</v>
      </c>
    </row>
    <row r="411" spans="1:6" x14ac:dyDescent="0.3">
      <c r="A411">
        <v>7</v>
      </c>
      <c r="B411" t="s">
        <v>14</v>
      </c>
      <c r="C411" s="19" t="s">
        <v>35</v>
      </c>
      <c r="D411" s="20">
        <v>5</v>
      </c>
      <c r="E411" s="20">
        <v>44</v>
      </c>
      <c r="F411" s="23" t="s">
        <v>13</v>
      </c>
    </row>
    <row r="412" spans="1:6" x14ac:dyDescent="0.3">
      <c r="A412">
        <v>7</v>
      </c>
      <c r="B412" t="s">
        <v>14</v>
      </c>
      <c r="C412" s="19" t="s">
        <v>36</v>
      </c>
      <c r="D412" s="20">
        <v>9</v>
      </c>
      <c r="E412" s="20">
        <v>44</v>
      </c>
      <c r="F412" s="23">
        <v>2</v>
      </c>
    </row>
    <row r="413" spans="1:6" x14ac:dyDescent="0.3">
      <c r="A413">
        <v>7</v>
      </c>
      <c r="B413" t="s">
        <v>14</v>
      </c>
      <c r="C413" s="19" t="s">
        <v>36</v>
      </c>
      <c r="D413" s="20">
        <v>10</v>
      </c>
      <c r="E413" s="20">
        <v>44</v>
      </c>
      <c r="F413" s="23">
        <v>2.5</v>
      </c>
    </row>
    <row r="414" spans="1:6" x14ac:dyDescent="0.3">
      <c r="A414">
        <v>7</v>
      </c>
      <c r="B414" t="s">
        <v>14</v>
      </c>
      <c r="C414" s="19" t="s">
        <v>36</v>
      </c>
      <c r="D414" s="20">
        <v>11</v>
      </c>
      <c r="E414" s="20">
        <v>44</v>
      </c>
      <c r="F414" s="23">
        <v>2.5</v>
      </c>
    </row>
    <row r="415" spans="1:6" x14ac:dyDescent="0.3">
      <c r="A415">
        <v>7</v>
      </c>
      <c r="B415" t="s">
        <v>14</v>
      </c>
      <c r="C415" s="19" t="s">
        <v>35</v>
      </c>
      <c r="D415" s="20">
        <v>1</v>
      </c>
      <c r="E415" s="20">
        <v>48</v>
      </c>
      <c r="F415" s="23">
        <v>4</v>
      </c>
    </row>
    <row r="416" spans="1:6" x14ac:dyDescent="0.3">
      <c r="A416">
        <v>7</v>
      </c>
      <c r="B416" t="s">
        <v>14</v>
      </c>
      <c r="C416" s="19" t="s">
        <v>35</v>
      </c>
      <c r="D416" s="20">
        <v>2</v>
      </c>
      <c r="E416" s="20">
        <v>48</v>
      </c>
      <c r="F416" s="23">
        <v>3</v>
      </c>
    </row>
    <row r="417" spans="1:6" x14ac:dyDescent="0.3">
      <c r="A417">
        <v>7</v>
      </c>
      <c r="B417" t="s">
        <v>14</v>
      </c>
      <c r="C417" s="19" t="s">
        <v>35</v>
      </c>
      <c r="D417" s="20">
        <v>3</v>
      </c>
      <c r="E417" s="20">
        <v>48</v>
      </c>
      <c r="F417" s="23">
        <v>5</v>
      </c>
    </row>
    <row r="418" spans="1:6" x14ac:dyDescent="0.3">
      <c r="A418">
        <v>7</v>
      </c>
      <c r="B418" t="s">
        <v>14</v>
      </c>
      <c r="C418" s="19" t="s">
        <v>35</v>
      </c>
      <c r="D418" s="20">
        <v>4</v>
      </c>
      <c r="E418" s="20">
        <v>48</v>
      </c>
      <c r="F418" s="23" t="s">
        <v>13</v>
      </c>
    </row>
    <row r="419" spans="1:6" x14ac:dyDescent="0.3">
      <c r="A419">
        <v>7</v>
      </c>
      <c r="B419" t="s">
        <v>14</v>
      </c>
      <c r="C419" s="19" t="s">
        <v>35</v>
      </c>
      <c r="D419" s="20">
        <v>5</v>
      </c>
      <c r="E419" s="20">
        <v>48</v>
      </c>
      <c r="F419" s="23" t="s">
        <v>13</v>
      </c>
    </row>
    <row r="420" spans="1:6" x14ac:dyDescent="0.3">
      <c r="A420">
        <v>7</v>
      </c>
      <c r="B420" t="s">
        <v>14</v>
      </c>
      <c r="C420" s="19" t="s">
        <v>37</v>
      </c>
      <c r="D420" s="20">
        <v>6</v>
      </c>
      <c r="E420" s="20">
        <v>48</v>
      </c>
      <c r="F420" s="23">
        <v>3</v>
      </c>
    </row>
    <row r="421" spans="1:6" x14ac:dyDescent="0.3">
      <c r="A421">
        <v>7</v>
      </c>
      <c r="B421" t="s">
        <v>14</v>
      </c>
      <c r="C421" s="19" t="s">
        <v>37</v>
      </c>
      <c r="D421" s="20">
        <v>7</v>
      </c>
      <c r="E421" s="20">
        <v>48</v>
      </c>
      <c r="F421" s="23">
        <v>3</v>
      </c>
    </row>
    <row r="422" spans="1:6" x14ac:dyDescent="0.3">
      <c r="A422">
        <v>7</v>
      </c>
      <c r="B422" t="s">
        <v>14</v>
      </c>
      <c r="C422" s="19" t="s">
        <v>37</v>
      </c>
      <c r="D422" s="20">
        <v>8</v>
      </c>
      <c r="E422" s="20">
        <v>48</v>
      </c>
      <c r="F422" s="23">
        <v>2</v>
      </c>
    </row>
    <row r="423" spans="1:6" x14ac:dyDescent="0.3">
      <c r="A423">
        <v>7</v>
      </c>
      <c r="B423" t="s">
        <v>14</v>
      </c>
      <c r="C423" s="19" t="s">
        <v>36</v>
      </c>
      <c r="D423" s="20">
        <v>9</v>
      </c>
      <c r="E423" s="20">
        <v>48</v>
      </c>
      <c r="F423" s="23">
        <v>2</v>
      </c>
    </row>
    <row r="424" spans="1:6" x14ac:dyDescent="0.3">
      <c r="A424">
        <v>7</v>
      </c>
      <c r="B424" t="s">
        <v>14</v>
      </c>
      <c r="C424" s="19" t="s">
        <v>36</v>
      </c>
      <c r="D424" s="20">
        <v>10</v>
      </c>
      <c r="E424" s="20">
        <v>48</v>
      </c>
      <c r="F424" s="23">
        <v>3</v>
      </c>
    </row>
    <row r="425" spans="1:6" x14ac:dyDescent="0.3">
      <c r="A425">
        <v>7</v>
      </c>
      <c r="B425" t="s">
        <v>14</v>
      </c>
      <c r="C425" s="19" t="s">
        <v>36</v>
      </c>
      <c r="D425" s="20">
        <v>11</v>
      </c>
      <c r="E425" s="20">
        <v>48</v>
      </c>
      <c r="F425" s="23">
        <v>2.5</v>
      </c>
    </row>
    <row r="426" spans="1:6" x14ac:dyDescent="0.3">
      <c r="A426">
        <v>8</v>
      </c>
      <c r="B426" t="s">
        <v>26</v>
      </c>
      <c r="C426" s="19" t="s">
        <v>31</v>
      </c>
      <c r="D426" s="20">
        <v>1</v>
      </c>
      <c r="E426" s="20">
        <v>20</v>
      </c>
      <c r="F426" s="23">
        <v>0</v>
      </c>
    </row>
    <row r="427" spans="1:6" x14ac:dyDescent="0.3">
      <c r="A427">
        <v>8</v>
      </c>
      <c r="B427" t="s">
        <v>26</v>
      </c>
      <c r="C427" s="19" t="s">
        <v>31</v>
      </c>
      <c r="D427" s="20">
        <v>2</v>
      </c>
      <c r="E427" s="20">
        <v>20</v>
      </c>
      <c r="F427" s="23">
        <v>0</v>
      </c>
    </row>
    <row r="428" spans="1:6" x14ac:dyDescent="0.3">
      <c r="A428">
        <v>8</v>
      </c>
      <c r="B428" t="s">
        <v>26</v>
      </c>
      <c r="C428" s="19" t="s">
        <v>31</v>
      </c>
      <c r="D428" s="20">
        <v>3</v>
      </c>
      <c r="E428" s="20">
        <v>20</v>
      </c>
      <c r="F428" s="23">
        <v>0</v>
      </c>
    </row>
    <row r="429" spans="1:6" x14ac:dyDescent="0.3">
      <c r="A429">
        <v>8</v>
      </c>
      <c r="B429" t="s">
        <v>26</v>
      </c>
      <c r="C429" s="19" t="s">
        <v>31</v>
      </c>
      <c r="D429" s="20">
        <v>4</v>
      </c>
      <c r="E429" s="20">
        <v>20</v>
      </c>
      <c r="F429" s="23" t="s">
        <v>13</v>
      </c>
    </row>
    <row r="430" spans="1:6" x14ac:dyDescent="0.3">
      <c r="A430">
        <v>8</v>
      </c>
      <c r="B430" t="s">
        <v>26</v>
      </c>
      <c r="C430" s="19" t="s">
        <v>31</v>
      </c>
      <c r="D430" s="20">
        <v>5</v>
      </c>
      <c r="E430" s="20">
        <v>20</v>
      </c>
      <c r="F430" s="23" t="s">
        <v>13</v>
      </c>
    </row>
    <row r="431" spans="1:6" x14ac:dyDescent="0.3">
      <c r="A431">
        <v>8</v>
      </c>
      <c r="B431" t="s">
        <v>26</v>
      </c>
      <c r="C431" s="19" t="s">
        <v>31</v>
      </c>
      <c r="D431" s="20">
        <v>1</v>
      </c>
      <c r="E431" s="20">
        <v>24</v>
      </c>
      <c r="F431" s="23">
        <v>0</v>
      </c>
    </row>
    <row r="432" spans="1:6" x14ac:dyDescent="0.3">
      <c r="A432">
        <v>8</v>
      </c>
      <c r="B432" t="s">
        <v>26</v>
      </c>
      <c r="C432" s="19" t="s">
        <v>31</v>
      </c>
      <c r="D432" s="20">
        <v>2</v>
      </c>
      <c r="E432" s="20">
        <v>24</v>
      </c>
      <c r="F432" s="23">
        <v>0</v>
      </c>
    </row>
    <row r="433" spans="1:6" x14ac:dyDescent="0.3">
      <c r="A433">
        <v>8</v>
      </c>
      <c r="B433" t="s">
        <v>26</v>
      </c>
      <c r="C433" s="19" t="s">
        <v>31</v>
      </c>
      <c r="D433" s="20">
        <v>3</v>
      </c>
      <c r="E433" s="20">
        <v>24</v>
      </c>
      <c r="F433" s="23">
        <v>0</v>
      </c>
    </row>
    <row r="434" spans="1:6" x14ac:dyDescent="0.3">
      <c r="A434">
        <v>8</v>
      </c>
      <c r="B434" t="s">
        <v>26</v>
      </c>
      <c r="C434" s="19" t="s">
        <v>31</v>
      </c>
      <c r="D434" s="20">
        <v>4</v>
      </c>
      <c r="E434" s="20">
        <v>24</v>
      </c>
      <c r="F434" s="23">
        <v>0</v>
      </c>
    </row>
    <row r="435" spans="1:6" x14ac:dyDescent="0.3">
      <c r="A435">
        <v>8</v>
      </c>
      <c r="B435" t="s">
        <v>26</v>
      </c>
      <c r="C435" s="19" t="s">
        <v>31</v>
      </c>
      <c r="D435" s="20">
        <v>5</v>
      </c>
      <c r="E435" s="20">
        <v>24</v>
      </c>
      <c r="F435" s="23">
        <v>0</v>
      </c>
    </row>
    <row r="436" spans="1:6" x14ac:dyDescent="0.3">
      <c r="A436">
        <v>8</v>
      </c>
      <c r="B436" t="s">
        <v>26</v>
      </c>
      <c r="C436" s="19" t="s">
        <v>32</v>
      </c>
      <c r="D436" s="20">
        <v>8</v>
      </c>
      <c r="E436" s="20">
        <v>24</v>
      </c>
      <c r="F436" s="23">
        <v>1</v>
      </c>
    </row>
    <row r="437" spans="1:6" x14ac:dyDescent="0.3">
      <c r="A437">
        <v>8</v>
      </c>
      <c r="B437" t="s">
        <v>26</v>
      </c>
      <c r="C437" s="19" t="s">
        <v>32</v>
      </c>
      <c r="D437" s="20">
        <v>9</v>
      </c>
      <c r="E437" s="20">
        <v>24</v>
      </c>
      <c r="F437" s="23">
        <v>1</v>
      </c>
    </row>
    <row r="438" spans="1:6" x14ac:dyDescent="0.3">
      <c r="A438">
        <v>8</v>
      </c>
      <c r="B438" t="s">
        <v>26</v>
      </c>
      <c r="C438" s="19" t="s">
        <v>32</v>
      </c>
      <c r="D438" s="20">
        <v>10</v>
      </c>
      <c r="E438" s="20">
        <v>24</v>
      </c>
      <c r="F438" s="23">
        <v>1</v>
      </c>
    </row>
    <row r="439" spans="1:6" x14ac:dyDescent="0.3">
      <c r="A439">
        <v>8</v>
      </c>
      <c r="B439" t="s">
        <v>26</v>
      </c>
      <c r="C439" s="19" t="s">
        <v>33</v>
      </c>
      <c r="D439" s="20">
        <v>1</v>
      </c>
      <c r="E439" s="20">
        <v>28</v>
      </c>
      <c r="F439" s="23" t="s">
        <v>13</v>
      </c>
    </row>
    <row r="440" spans="1:6" x14ac:dyDescent="0.3">
      <c r="A440">
        <v>8</v>
      </c>
      <c r="B440" t="s">
        <v>26</v>
      </c>
      <c r="C440" s="19" t="s">
        <v>33</v>
      </c>
      <c r="D440" s="20">
        <v>2</v>
      </c>
      <c r="E440" s="20">
        <v>28</v>
      </c>
      <c r="F440" s="23" t="s">
        <v>13</v>
      </c>
    </row>
    <row r="441" spans="1:6" x14ac:dyDescent="0.3">
      <c r="A441">
        <v>8</v>
      </c>
      <c r="B441" t="s">
        <v>26</v>
      </c>
      <c r="C441" s="19" t="s">
        <v>33</v>
      </c>
      <c r="D441" s="20">
        <v>3</v>
      </c>
      <c r="E441" s="20">
        <v>28</v>
      </c>
      <c r="F441" s="23" t="s">
        <v>13</v>
      </c>
    </row>
    <row r="442" spans="1:6" x14ac:dyDescent="0.3">
      <c r="A442">
        <v>8</v>
      </c>
      <c r="B442" t="s">
        <v>26</v>
      </c>
      <c r="C442" s="19" t="s">
        <v>33</v>
      </c>
      <c r="D442" s="20">
        <v>4</v>
      </c>
      <c r="E442" s="20">
        <v>28</v>
      </c>
      <c r="F442" s="23">
        <v>0.5</v>
      </c>
    </row>
    <row r="443" spans="1:6" x14ac:dyDescent="0.3">
      <c r="A443">
        <v>8</v>
      </c>
      <c r="B443" t="s">
        <v>26</v>
      </c>
      <c r="C443" s="19" t="s">
        <v>33</v>
      </c>
      <c r="D443" s="20">
        <v>5</v>
      </c>
      <c r="E443" s="20">
        <v>28</v>
      </c>
      <c r="F443" s="23">
        <v>1</v>
      </c>
    </row>
    <row r="444" spans="1:6" x14ac:dyDescent="0.3">
      <c r="A444">
        <v>8</v>
      </c>
      <c r="B444" t="s">
        <v>26</v>
      </c>
      <c r="C444" s="19" t="s">
        <v>33</v>
      </c>
      <c r="D444" s="20">
        <v>1</v>
      </c>
      <c r="E444" s="20">
        <v>32</v>
      </c>
      <c r="F444" s="23" t="s">
        <v>13</v>
      </c>
    </row>
    <row r="445" spans="1:6" x14ac:dyDescent="0.3">
      <c r="A445">
        <v>8</v>
      </c>
      <c r="B445" t="s">
        <v>26</v>
      </c>
      <c r="C445" s="19" t="s">
        <v>33</v>
      </c>
      <c r="D445" s="20">
        <v>2</v>
      </c>
      <c r="E445" s="20">
        <v>32</v>
      </c>
      <c r="F445" s="23" t="s">
        <v>13</v>
      </c>
    </row>
    <row r="446" spans="1:6" x14ac:dyDescent="0.3">
      <c r="A446">
        <v>8</v>
      </c>
      <c r="B446" t="s">
        <v>26</v>
      </c>
      <c r="C446" s="19" t="s">
        <v>33</v>
      </c>
      <c r="D446" s="20">
        <v>3</v>
      </c>
      <c r="E446" s="20">
        <v>32</v>
      </c>
      <c r="F446" s="23" t="s">
        <v>13</v>
      </c>
    </row>
    <row r="447" spans="1:6" x14ac:dyDescent="0.3">
      <c r="A447">
        <v>8</v>
      </c>
      <c r="B447" t="s">
        <v>26</v>
      </c>
      <c r="C447" s="19" t="s">
        <v>33</v>
      </c>
      <c r="D447" s="20">
        <v>4</v>
      </c>
      <c r="E447" s="20">
        <v>32</v>
      </c>
      <c r="F447" s="23">
        <v>1</v>
      </c>
    </row>
    <row r="448" spans="1:6" x14ac:dyDescent="0.3">
      <c r="A448">
        <v>8</v>
      </c>
      <c r="B448" t="s">
        <v>26</v>
      </c>
      <c r="C448" s="19" t="s">
        <v>33</v>
      </c>
      <c r="D448" s="20">
        <v>5</v>
      </c>
      <c r="E448" s="20">
        <v>32</v>
      </c>
      <c r="F448" s="23">
        <v>1.5</v>
      </c>
    </row>
    <row r="449" spans="1:6" x14ac:dyDescent="0.3">
      <c r="A449">
        <v>8</v>
      </c>
      <c r="B449" t="s">
        <v>26</v>
      </c>
      <c r="C449" s="19" t="s">
        <v>34</v>
      </c>
      <c r="D449" s="20">
        <v>6</v>
      </c>
      <c r="E449" s="20">
        <v>32</v>
      </c>
      <c r="F449" s="23">
        <v>2</v>
      </c>
    </row>
    <row r="450" spans="1:6" x14ac:dyDescent="0.3">
      <c r="A450">
        <v>8</v>
      </c>
      <c r="B450" t="s">
        <v>26</v>
      </c>
      <c r="C450" s="19" t="s">
        <v>34</v>
      </c>
      <c r="D450" s="20">
        <v>7</v>
      </c>
      <c r="E450" s="20">
        <v>32</v>
      </c>
      <c r="F450" s="23">
        <v>2</v>
      </c>
    </row>
    <row r="451" spans="1:6" x14ac:dyDescent="0.3">
      <c r="A451">
        <v>8</v>
      </c>
      <c r="B451" t="s">
        <v>26</v>
      </c>
      <c r="C451" s="19" t="s">
        <v>33</v>
      </c>
      <c r="D451" s="20">
        <v>1</v>
      </c>
      <c r="E451" s="20">
        <v>36</v>
      </c>
      <c r="F451" s="23" t="s">
        <v>13</v>
      </c>
    </row>
    <row r="452" spans="1:6" x14ac:dyDescent="0.3">
      <c r="A452">
        <v>8</v>
      </c>
      <c r="B452" t="s">
        <v>26</v>
      </c>
      <c r="C452" s="19" t="s">
        <v>33</v>
      </c>
      <c r="D452" s="20">
        <v>2</v>
      </c>
      <c r="E452" s="20">
        <v>36</v>
      </c>
      <c r="F452" s="23" t="s">
        <v>13</v>
      </c>
    </row>
    <row r="453" spans="1:6" x14ac:dyDescent="0.3">
      <c r="A453">
        <v>8</v>
      </c>
      <c r="B453" t="s">
        <v>26</v>
      </c>
      <c r="C453" s="19" t="s">
        <v>33</v>
      </c>
      <c r="D453" s="20">
        <v>3</v>
      </c>
      <c r="E453" s="20">
        <v>36</v>
      </c>
      <c r="F453" s="23" t="s">
        <v>13</v>
      </c>
    </row>
    <row r="454" spans="1:6" x14ac:dyDescent="0.3">
      <c r="A454">
        <v>8</v>
      </c>
      <c r="B454" t="s">
        <v>26</v>
      </c>
      <c r="C454" s="19" t="s">
        <v>33</v>
      </c>
      <c r="D454" s="20">
        <v>4</v>
      </c>
      <c r="E454" s="20">
        <v>36</v>
      </c>
      <c r="F454" s="23">
        <v>2</v>
      </c>
    </row>
    <row r="455" spans="1:6" x14ac:dyDescent="0.3">
      <c r="A455">
        <v>8</v>
      </c>
      <c r="B455" t="s">
        <v>26</v>
      </c>
      <c r="C455" s="19" t="s">
        <v>33</v>
      </c>
      <c r="D455" s="20">
        <v>5</v>
      </c>
      <c r="E455" s="20">
        <v>36</v>
      </c>
      <c r="F455" s="23">
        <v>2.5</v>
      </c>
    </row>
    <row r="456" spans="1:6" x14ac:dyDescent="0.3">
      <c r="A456">
        <v>8</v>
      </c>
      <c r="B456" t="s">
        <v>26</v>
      </c>
      <c r="C456" s="19" t="s">
        <v>35</v>
      </c>
      <c r="D456" s="20">
        <v>1</v>
      </c>
      <c r="E456" s="20">
        <v>40</v>
      </c>
      <c r="F456" s="23">
        <v>2</v>
      </c>
    </row>
    <row r="457" spans="1:6" x14ac:dyDescent="0.3">
      <c r="A457">
        <v>8</v>
      </c>
      <c r="B457" t="s">
        <v>26</v>
      </c>
      <c r="C457" s="19" t="s">
        <v>35</v>
      </c>
      <c r="D457" s="20">
        <v>2</v>
      </c>
      <c r="E457" s="20">
        <v>40</v>
      </c>
      <c r="F457" s="23">
        <v>3</v>
      </c>
    </row>
    <row r="458" spans="1:6" x14ac:dyDescent="0.3">
      <c r="A458">
        <v>8</v>
      </c>
      <c r="B458" t="s">
        <v>26</v>
      </c>
      <c r="C458" s="19" t="s">
        <v>35</v>
      </c>
      <c r="D458" s="20">
        <v>3</v>
      </c>
      <c r="E458" s="20">
        <v>40</v>
      </c>
      <c r="F458" s="23">
        <v>2</v>
      </c>
    </row>
    <row r="459" spans="1:6" x14ac:dyDescent="0.3">
      <c r="A459">
        <v>8</v>
      </c>
      <c r="B459" t="s">
        <v>26</v>
      </c>
      <c r="C459" s="19" t="s">
        <v>35</v>
      </c>
      <c r="D459" s="20">
        <v>4</v>
      </c>
      <c r="E459" s="20">
        <v>40</v>
      </c>
      <c r="F459" s="23" t="s">
        <v>13</v>
      </c>
    </row>
    <row r="460" spans="1:6" x14ac:dyDescent="0.3">
      <c r="A460">
        <v>8</v>
      </c>
      <c r="B460" t="s">
        <v>26</v>
      </c>
      <c r="C460" s="19" t="s">
        <v>35</v>
      </c>
      <c r="D460" s="20">
        <v>5</v>
      </c>
      <c r="E460" s="20">
        <v>40</v>
      </c>
      <c r="F460" s="23" t="s">
        <v>13</v>
      </c>
    </row>
    <row r="461" spans="1:6" x14ac:dyDescent="0.3">
      <c r="A461">
        <v>8</v>
      </c>
      <c r="B461" t="s">
        <v>26</v>
      </c>
      <c r="C461" s="19" t="s">
        <v>36</v>
      </c>
      <c r="D461" s="20">
        <v>8</v>
      </c>
      <c r="E461" s="20">
        <v>40</v>
      </c>
      <c r="F461" s="23">
        <v>3</v>
      </c>
    </row>
    <row r="462" spans="1:6" x14ac:dyDescent="0.3">
      <c r="A462">
        <v>8</v>
      </c>
      <c r="B462" t="s">
        <v>26</v>
      </c>
      <c r="C462" s="19" t="s">
        <v>36</v>
      </c>
      <c r="D462" s="20">
        <v>9</v>
      </c>
      <c r="E462" s="20">
        <v>40</v>
      </c>
      <c r="F462" s="23">
        <v>2.5</v>
      </c>
    </row>
    <row r="463" spans="1:6" x14ac:dyDescent="0.3">
      <c r="A463">
        <v>8</v>
      </c>
      <c r="B463" t="s">
        <v>26</v>
      </c>
      <c r="C463" s="19" t="s">
        <v>36</v>
      </c>
      <c r="D463" s="20">
        <v>10</v>
      </c>
      <c r="E463" s="20">
        <v>40</v>
      </c>
      <c r="F463" s="23">
        <v>3</v>
      </c>
    </row>
    <row r="464" spans="1:6" x14ac:dyDescent="0.3">
      <c r="A464">
        <v>8</v>
      </c>
      <c r="B464" t="s">
        <v>26</v>
      </c>
      <c r="C464" s="19" t="s">
        <v>35</v>
      </c>
      <c r="D464" s="20">
        <v>1</v>
      </c>
      <c r="E464" s="20">
        <v>44</v>
      </c>
      <c r="F464" s="23">
        <v>2.5</v>
      </c>
    </row>
    <row r="465" spans="1:6" x14ac:dyDescent="0.3">
      <c r="A465">
        <v>8</v>
      </c>
      <c r="B465" t="s">
        <v>26</v>
      </c>
      <c r="C465" s="19" t="s">
        <v>35</v>
      </c>
      <c r="D465" s="20">
        <v>2</v>
      </c>
      <c r="E465" s="20">
        <v>44</v>
      </c>
      <c r="F465" s="23">
        <v>3</v>
      </c>
    </row>
    <row r="466" spans="1:6" x14ac:dyDescent="0.3">
      <c r="A466">
        <v>8</v>
      </c>
      <c r="B466" t="s">
        <v>26</v>
      </c>
      <c r="C466" s="19" t="s">
        <v>35</v>
      </c>
      <c r="D466" s="20">
        <v>3</v>
      </c>
      <c r="E466" s="20">
        <v>44</v>
      </c>
      <c r="F466" s="23">
        <v>2</v>
      </c>
    </row>
    <row r="467" spans="1:6" x14ac:dyDescent="0.3">
      <c r="A467">
        <v>8</v>
      </c>
      <c r="B467" t="s">
        <v>26</v>
      </c>
      <c r="C467" s="19" t="s">
        <v>35</v>
      </c>
      <c r="D467" s="20">
        <v>4</v>
      </c>
      <c r="E467" s="20">
        <v>44</v>
      </c>
      <c r="F467" s="23" t="s">
        <v>13</v>
      </c>
    </row>
    <row r="468" spans="1:6" x14ac:dyDescent="0.3">
      <c r="A468">
        <v>8</v>
      </c>
      <c r="B468" t="s">
        <v>26</v>
      </c>
      <c r="C468" s="19" t="s">
        <v>35</v>
      </c>
      <c r="D468" s="20">
        <v>5</v>
      </c>
      <c r="E468" s="20">
        <v>44</v>
      </c>
      <c r="F468" s="23" t="s">
        <v>13</v>
      </c>
    </row>
    <row r="469" spans="1:6" x14ac:dyDescent="0.3">
      <c r="A469">
        <v>8</v>
      </c>
      <c r="B469" t="s">
        <v>26</v>
      </c>
      <c r="C469" s="19" t="s">
        <v>36</v>
      </c>
      <c r="D469" s="20">
        <v>8</v>
      </c>
      <c r="E469" s="20">
        <v>44</v>
      </c>
      <c r="F469" s="23">
        <v>3.5</v>
      </c>
    </row>
    <row r="470" spans="1:6" x14ac:dyDescent="0.3">
      <c r="A470">
        <v>8</v>
      </c>
      <c r="B470" t="s">
        <v>26</v>
      </c>
      <c r="C470" s="19" t="s">
        <v>36</v>
      </c>
      <c r="D470" s="20">
        <v>9</v>
      </c>
      <c r="E470" s="20">
        <v>44</v>
      </c>
      <c r="F470" s="23">
        <v>2.5</v>
      </c>
    </row>
    <row r="471" spans="1:6" x14ac:dyDescent="0.3">
      <c r="A471">
        <v>8</v>
      </c>
      <c r="B471" t="s">
        <v>26</v>
      </c>
      <c r="C471" s="19" t="s">
        <v>36</v>
      </c>
      <c r="D471" s="20">
        <v>10</v>
      </c>
      <c r="E471" s="20">
        <v>44</v>
      </c>
      <c r="F471" s="23">
        <v>3</v>
      </c>
    </row>
    <row r="472" spans="1:6" x14ac:dyDescent="0.3">
      <c r="A472">
        <v>8</v>
      </c>
      <c r="B472" t="s">
        <v>26</v>
      </c>
      <c r="C472" s="19" t="s">
        <v>35</v>
      </c>
      <c r="D472" s="20">
        <v>1</v>
      </c>
      <c r="E472" s="20">
        <v>48</v>
      </c>
      <c r="F472" s="23">
        <v>2.5</v>
      </c>
    </row>
    <row r="473" spans="1:6" x14ac:dyDescent="0.3">
      <c r="A473">
        <v>8</v>
      </c>
      <c r="B473" t="s">
        <v>26</v>
      </c>
      <c r="C473" s="19" t="s">
        <v>35</v>
      </c>
      <c r="D473" s="20">
        <v>2</v>
      </c>
      <c r="E473" s="20">
        <v>48</v>
      </c>
      <c r="F473" s="23">
        <v>3</v>
      </c>
    </row>
    <row r="474" spans="1:6" x14ac:dyDescent="0.3">
      <c r="A474">
        <v>8</v>
      </c>
      <c r="B474" t="s">
        <v>26</v>
      </c>
      <c r="C474" s="19" t="s">
        <v>35</v>
      </c>
      <c r="D474" s="20">
        <v>3</v>
      </c>
      <c r="E474" s="20">
        <v>48</v>
      </c>
      <c r="F474" s="23">
        <v>2</v>
      </c>
    </row>
    <row r="475" spans="1:6" x14ac:dyDescent="0.3">
      <c r="A475">
        <v>8</v>
      </c>
      <c r="B475" t="s">
        <v>26</v>
      </c>
      <c r="C475" s="19" t="s">
        <v>35</v>
      </c>
      <c r="D475" s="20">
        <v>4</v>
      </c>
      <c r="E475" s="20">
        <v>48</v>
      </c>
      <c r="F475" s="23" t="s">
        <v>13</v>
      </c>
    </row>
    <row r="476" spans="1:6" x14ac:dyDescent="0.3">
      <c r="A476">
        <v>8</v>
      </c>
      <c r="B476" t="s">
        <v>26</v>
      </c>
      <c r="C476" s="19" t="s">
        <v>35</v>
      </c>
      <c r="D476" s="20">
        <v>5</v>
      </c>
      <c r="E476" s="20">
        <v>48</v>
      </c>
      <c r="F476" s="23" t="s">
        <v>13</v>
      </c>
    </row>
    <row r="477" spans="1:6" x14ac:dyDescent="0.3">
      <c r="A477">
        <v>8</v>
      </c>
      <c r="B477" t="s">
        <v>26</v>
      </c>
      <c r="C477" s="19" t="s">
        <v>37</v>
      </c>
      <c r="D477" s="20">
        <v>6</v>
      </c>
      <c r="E477" s="20">
        <v>48</v>
      </c>
      <c r="F477" s="23">
        <v>4</v>
      </c>
    </row>
    <row r="478" spans="1:6" x14ac:dyDescent="0.3">
      <c r="A478">
        <v>8</v>
      </c>
      <c r="B478" t="s">
        <v>26</v>
      </c>
      <c r="C478" s="19" t="s">
        <v>37</v>
      </c>
      <c r="D478" s="20">
        <v>7</v>
      </c>
      <c r="E478" s="20">
        <v>48</v>
      </c>
      <c r="F478" s="23">
        <v>3</v>
      </c>
    </row>
    <row r="479" spans="1:6" x14ac:dyDescent="0.3">
      <c r="A479">
        <v>8</v>
      </c>
      <c r="B479" t="s">
        <v>26</v>
      </c>
      <c r="C479" s="19" t="s">
        <v>36</v>
      </c>
      <c r="D479" s="20">
        <v>8</v>
      </c>
      <c r="E479" s="20">
        <v>48</v>
      </c>
      <c r="F479" s="23">
        <v>4</v>
      </c>
    </row>
    <row r="480" spans="1:6" x14ac:dyDescent="0.3">
      <c r="A480">
        <v>8</v>
      </c>
      <c r="B480" t="s">
        <v>26</v>
      </c>
      <c r="C480" s="19" t="s">
        <v>36</v>
      </c>
      <c r="D480" s="20">
        <v>9</v>
      </c>
      <c r="E480" s="20">
        <v>48</v>
      </c>
      <c r="F480" s="23">
        <v>3.5</v>
      </c>
    </row>
    <row r="481" spans="1:6" x14ac:dyDescent="0.3">
      <c r="A481">
        <v>8</v>
      </c>
      <c r="B481" t="s">
        <v>26</v>
      </c>
      <c r="C481" s="19" t="s">
        <v>36</v>
      </c>
      <c r="D481" s="20">
        <v>10</v>
      </c>
      <c r="E481" s="20">
        <v>48</v>
      </c>
      <c r="F481" s="23">
        <v>3.5</v>
      </c>
    </row>
    <row r="482" spans="1:6" x14ac:dyDescent="0.3">
      <c r="A482">
        <v>9</v>
      </c>
      <c r="B482">
        <v>33701</v>
      </c>
      <c r="C482" s="19" t="s">
        <v>31</v>
      </c>
      <c r="D482" s="20">
        <v>1</v>
      </c>
      <c r="E482" s="20">
        <v>20</v>
      </c>
      <c r="F482" s="23">
        <v>0</v>
      </c>
    </row>
    <row r="483" spans="1:6" x14ac:dyDescent="0.3">
      <c r="A483">
        <v>9</v>
      </c>
      <c r="B483">
        <v>33701</v>
      </c>
      <c r="C483" s="19" t="s">
        <v>31</v>
      </c>
      <c r="D483" s="20">
        <v>2</v>
      </c>
      <c r="E483" s="20">
        <v>20</v>
      </c>
      <c r="F483" s="23">
        <v>0</v>
      </c>
    </row>
    <row r="484" spans="1:6" x14ac:dyDescent="0.3">
      <c r="A484">
        <v>9</v>
      </c>
      <c r="B484">
        <v>33701</v>
      </c>
      <c r="C484" s="19" t="s">
        <v>31</v>
      </c>
      <c r="D484" s="20">
        <v>3</v>
      </c>
      <c r="E484" s="20">
        <v>20</v>
      </c>
      <c r="F484" s="23">
        <v>0</v>
      </c>
    </row>
    <row r="485" spans="1:6" x14ac:dyDescent="0.3">
      <c r="A485">
        <v>9</v>
      </c>
      <c r="B485">
        <v>33701</v>
      </c>
      <c r="C485" s="19" t="s">
        <v>31</v>
      </c>
      <c r="D485" s="20">
        <v>4</v>
      </c>
      <c r="E485" s="20">
        <v>20</v>
      </c>
      <c r="F485" s="23">
        <v>0</v>
      </c>
    </row>
    <row r="486" spans="1:6" x14ac:dyDescent="0.3">
      <c r="A486">
        <v>9</v>
      </c>
      <c r="B486">
        <v>33701</v>
      </c>
      <c r="C486" s="19" t="s">
        <v>31</v>
      </c>
      <c r="D486" s="20">
        <v>5</v>
      </c>
      <c r="E486" s="20">
        <v>20</v>
      </c>
      <c r="F486" s="23" t="s">
        <v>13</v>
      </c>
    </row>
    <row r="487" spans="1:6" x14ac:dyDescent="0.3">
      <c r="A487">
        <v>9</v>
      </c>
      <c r="B487">
        <v>33701</v>
      </c>
      <c r="C487" s="19" t="s">
        <v>31</v>
      </c>
      <c r="D487" s="20">
        <v>1</v>
      </c>
      <c r="E487" s="20">
        <v>24</v>
      </c>
      <c r="F487" s="23">
        <v>0</v>
      </c>
    </row>
    <row r="488" spans="1:6" x14ac:dyDescent="0.3">
      <c r="A488">
        <v>9</v>
      </c>
      <c r="B488">
        <v>33701</v>
      </c>
      <c r="C488" s="19" t="s">
        <v>31</v>
      </c>
      <c r="D488" s="20">
        <v>2</v>
      </c>
      <c r="E488" s="20">
        <v>24</v>
      </c>
      <c r="F488" s="23">
        <v>0</v>
      </c>
    </row>
    <row r="489" spans="1:6" x14ac:dyDescent="0.3">
      <c r="A489">
        <v>9</v>
      </c>
      <c r="B489">
        <v>33701</v>
      </c>
      <c r="C489" s="19" t="s">
        <v>31</v>
      </c>
      <c r="D489" s="20">
        <v>3</v>
      </c>
      <c r="E489" s="20">
        <v>24</v>
      </c>
      <c r="F489" s="23">
        <v>0</v>
      </c>
    </row>
    <row r="490" spans="1:6" x14ac:dyDescent="0.3">
      <c r="A490">
        <v>9</v>
      </c>
      <c r="B490">
        <v>33701</v>
      </c>
      <c r="C490" s="19" t="s">
        <v>31</v>
      </c>
      <c r="D490" s="20">
        <v>4</v>
      </c>
      <c r="E490" s="20">
        <v>24</v>
      </c>
      <c r="F490" s="23">
        <v>0</v>
      </c>
    </row>
    <row r="491" spans="1:6" x14ac:dyDescent="0.3">
      <c r="A491">
        <v>9</v>
      </c>
      <c r="B491">
        <v>33701</v>
      </c>
      <c r="C491" s="19" t="s">
        <v>31</v>
      </c>
      <c r="D491" s="20">
        <v>5</v>
      </c>
      <c r="E491" s="20">
        <v>24</v>
      </c>
      <c r="F491" s="23">
        <v>0.5</v>
      </c>
    </row>
    <row r="492" spans="1:6" x14ac:dyDescent="0.3">
      <c r="A492">
        <v>9</v>
      </c>
      <c r="B492">
        <v>33701</v>
      </c>
      <c r="C492" s="19" t="s">
        <v>32</v>
      </c>
      <c r="D492" s="20">
        <v>8</v>
      </c>
      <c r="E492" s="20">
        <v>24</v>
      </c>
      <c r="F492" s="23">
        <v>0.5</v>
      </c>
    </row>
    <row r="493" spans="1:6" x14ac:dyDescent="0.3">
      <c r="A493">
        <v>9</v>
      </c>
      <c r="B493">
        <v>33701</v>
      </c>
      <c r="C493" s="19" t="s">
        <v>32</v>
      </c>
      <c r="D493" s="20">
        <v>9</v>
      </c>
      <c r="E493" s="20">
        <v>24</v>
      </c>
      <c r="F493" s="23">
        <v>0.5</v>
      </c>
    </row>
    <row r="494" spans="1:6" x14ac:dyDescent="0.3">
      <c r="A494">
        <v>9</v>
      </c>
      <c r="B494">
        <v>33701</v>
      </c>
      <c r="C494" s="19" t="s">
        <v>32</v>
      </c>
      <c r="D494" s="20">
        <v>10</v>
      </c>
      <c r="E494" s="20">
        <v>24</v>
      </c>
      <c r="F494" s="23">
        <v>0.3</v>
      </c>
    </row>
    <row r="495" spans="1:6" x14ac:dyDescent="0.3">
      <c r="A495">
        <v>9</v>
      </c>
      <c r="B495">
        <v>33701</v>
      </c>
      <c r="C495" s="19" t="s">
        <v>33</v>
      </c>
      <c r="D495" s="20">
        <v>1</v>
      </c>
      <c r="E495" s="20">
        <v>28</v>
      </c>
      <c r="F495" s="23" t="s">
        <v>13</v>
      </c>
    </row>
    <row r="496" spans="1:6" x14ac:dyDescent="0.3">
      <c r="A496">
        <v>9</v>
      </c>
      <c r="B496">
        <v>33701</v>
      </c>
      <c r="C496" s="19" t="s">
        <v>33</v>
      </c>
      <c r="D496" s="20">
        <v>2</v>
      </c>
      <c r="E496" s="20">
        <v>28</v>
      </c>
      <c r="F496" s="23" t="s">
        <v>13</v>
      </c>
    </row>
    <row r="497" spans="1:6" x14ac:dyDescent="0.3">
      <c r="A497">
        <v>9</v>
      </c>
      <c r="B497">
        <v>33701</v>
      </c>
      <c r="C497" s="19" t="s">
        <v>33</v>
      </c>
      <c r="D497" s="20">
        <v>3</v>
      </c>
      <c r="E497" s="20">
        <v>28</v>
      </c>
      <c r="F497" s="23" t="s">
        <v>13</v>
      </c>
    </row>
    <row r="498" spans="1:6" x14ac:dyDescent="0.3">
      <c r="A498">
        <v>9</v>
      </c>
      <c r="B498">
        <v>33701</v>
      </c>
      <c r="C498" s="19" t="s">
        <v>33</v>
      </c>
      <c r="D498" s="20">
        <v>4</v>
      </c>
      <c r="E498" s="20">
        <v>28</v>
      </c>
      <c r="F498" s="23" t="s">
        <v>13</v>
      </c>
    </row>
    <row r="499" spans="1:6" x14ac:dyDescent="0.3">
      <c r="A499">
        <v>9</v>
      </c>
      <c r="B499">
        <v>33701</v>
      </c>
      <c r="C499" s="19" t="s">
        <v>33</v>
      </c>
      <c r="D499" s="20">
        <v>5</v>
      </c>
      <c r="E499" s="20">
        <v>28</v>
      </c>
      <c r="F499" s="23">
        <v>1</v>
      </c>
    </row>
    <row r="500" spans="1:6" x14ac:dyDescent="0.3">
      <c r="A500">
        <v>9</v>
      </c>
      <c r="B500">
        <v>33701</v>
      </c>
      <c r="C500" s="19" t="s">
        <v>33</v>
      </c>
      <c r="D500" s="20">
        <v>1</v>
      </c>
      <c r="E500" s="20">
        <v>32</v>
      </c>
      <c r="F500" s="23" t="s">
        <v>13</v>
      </c>
    </row>
    <row r="501" spans="1:6" x14ac:dyDescent="0.3">
      <c r="A501">
        <v>9</v>
      </c>
      <c r="B501">
        <v>33701</v>
      </c>
      <c r="C501" s="19" t="s">
        <v>33</v>
      </c>
      <c r="D501" s="20">
        <v>2</v>
      </c>
      <c r="E501" s="20">
        <v>32</v>
      </c>
      <c r="F501" s="23" t="s">
        <v>13</v>
      </c>
    </row>
    <row r="502" spans="1:6" x14ac:dyDescent="0.3">
      <c r="A502">
        <v>9</v>
      </c>
      <c r="B502">
        <v>33701</v>
      </c>
      <c r="C502" s="19" t="s">
        <v>33</v>
      </c>
      <c r="D502" s="20">
        <v>3</v>
      </c>
      <c r="E502" s="20">
        <v>32</v>
      </c>
      <c r="F502" s="23" t="s">
        <v>13</v>
      </c>
    </row>
    <row r="503" spans="1:6" x14ac:dyDescent="0.3">
      <c r="A503">
        <v>9</v>
      </c>
      <c r="B503">
        <v>33701</v>
      </c>
      <c r="C503" s="19" t="s">
        <v>33</v>
      </c>
      <c r="D503" s="20">
        <v>4</v>
      </c>
      <c r="E503" s="20">
        <v>32</v>
      </c>
      <c r="F503" s="23" t="s">
        <v>13</v>
      </c>
    </row>
    <row r="504" spans="1:6" x14ac:dyDescent="0.3">
      <c r="A504">
        <v>9</v>
      </c>
      <c r="B504">
        <v>33701</v>
      </c>
      <c r="C504" s="19" t="s">
        <v>33</v>
      </c>
      <c r="D504" s="20">
        <v>5</v>
      </c>
      <c r="E504" s="20">
        <v>32</v>
      </c>
      <c r="F504" s="23">
        <v>2</v>
      </c>
    </row>
    <row r="505" spans="1:6" x14ac:dyDescent="0.3">
      <c r="A505">
        <v>9</v>
      </c>
      <c r="B505">
        <v>33701</v>
      </c>
      <c r="C505" s="19" t="s">
        <v>34</v>
      </c>
      <c r="D505" s="20">
        <v>6</v>
      </c>
      <c r="E505" s="20">
        <v>32</v>
      </c>
      <c r="F505" s="23">
        <v>1</v>
      </c>
    </row>
    <row r="506" spans="1:6" x14ac:dyDescent="0.3">
      <c r="A506">
        <v>9</v>
      </c>
      <c r="B506">
        <v>33701</v>
      </c>
      <c r="C506" s="19" t="s">
        <v>34</v>
      </c>
      <c r="D506" s="20">
        <v>7</v>
      </c>
      <c r="E506" s="20">
        <v>32</v>
      </c>
      <c r="F506" s="23">
        <v>1.5</v>
      </c>
    </row>
    <row r="507" spans="1:6" x14ac:dyDescent="0.3">
      <c r="A507">
        <v>9</v>
      </c>
      <c r="B507">
        <v>33701</v>
      </c>
      <c r="C507" s="19" t="s">
        <v>33</v>
      </c>
      <c r="D507" s="20">
        <v>1</v>
      </c>
      <c r="E507" s="20">
        <v>36</v>
      </c>
      <c r="F507" s="23" t="s">
        <v>13</v>
      </c>
    </row>
    <row r="508" spans="1:6" x14ac:dyDescent="0.3">
      <c r="A508">
        <v>9</v>
      </c>
      <c r="B508">
        <v>33701</v>
      </c>
      <c r="C508" s="19" t="s">
        <v>33</v>
      </c>
      <c r="D508" s="20">
        <v>2</v>
      </c>
      <c r="E508" s="20">
        <v>36</v>
      </c>
      <c r="F508" s="23" t="s">
        <v>13</v>
      </c>
    </row>
    <row r="509" spans="1:6" x14ac:dyDescent="0.3">
      <c r="A509">
        <v>9</v>
      </c>
      <c r="B509">
        <v>33701</v>
      </c>
      <c r="C509" s="19" t="s">
        <v>33</v>
      </c>
      <c r="D509" s="20">
        <v>3</v>
      </c>
      <c r="E509" s="20">
        <v>36</v>
      </c>
      <c r="F509" s="23" t="s">
        <v>13</v>
      </c>
    </row>
    <row r="510" spans="1:6" x14ac:dyDescent="0.3">
      <c r="A510">
        <v>9</v>
      </c>
      <c r="B510">
        <v>33701</v>
      </c>
      <c r="C510" s="19" t="s">
        <v>33</v>
      </c>
      <c r="D510" s="20">
        <v>4</v>
      </c>
      <c r="E510" s="20">
        <v>36</v>
      </c>
      <c r="F510" s="23" t="s">
        <v>13</v>
      </c>
    </row>
    <row r="511" spans="1:6" x14ac:dyDescent="0.3">
      <c r="A511">
        <v>9</v>
      </c>
      <c r="B511">
        <v>33701</v>
      </c>
      <c r="C511" s="19" t="s">
        <v>33</v>
      </c>
      <c r="D511" s="20">
        <v>5</v>
      </c>
      <c r="E511" s="20">
        <v>36</v>
      </c>
      <c r="F511" s="23">
        <v>3</v>
      </c>
    </row>
    <row r="512" spans="1:6" x14ac:dyDescent="0.3">
      <c r="A512">
        <v>9</v>
      </c>
      <c r="B512">
        <v>33701</v>
      </c>
      <c r="C512" s="19" t="s">
        <v>35</v>
      </c>
      <c r="D512" s="20">
        <v>1</v>
      </c>
      <c r="E512" s="20">
        <v>40</v>
      </c>
      <c r="F512" s="23">
        <v>4</v>
      </c>
    </row>
    <row r="513" spans="1:6" x14ac:dyDescent="0.3">
      <c r="A513">
        <v>9</v>
      </c>
      <c r="B513">
        <v>33701</v>
      </c>
      <c r="C513" s="19" t="s">
        <v>35</v>
      </c>
      <c r="D513" s="20">
        <v>2</v>
      </c>
      <c r="E513" s="20">
        <v>40</v>
      </c>
      <c r="F513" s="23">
        <v>3</v>
      </c>
    </row>
    <row r="514" spans="1:6" x14ac:dyDescent="0.3">
      <c r="A514">
        <v>9</v>
      </c>
      <c r="B514">
        <v>33701</v>
      </c>
      <c r="C514" s="19" t="s">
        <v>35</v>
      </c>
      <c r="D514" s="20">
        <v>3</v>
      </c>
      <c r="E514" s="20">
        <v>40</v>
      </c>
      <c r="F514" s="23">
        <v>3</v>
      </c>
    </row>
    <row r="515" spans="1:6" x14ac:dyDescent="0.3">
      <c r="A515">
        <v>9</v>
      </c>
      <c r="B515">
        <v>33701</v>
      </c>
      <c r="C515" s="19" t="s">
        <v>35</v>
      </c>
      <c r="D515" s="20">
        <v>4</v>
      </c>
      <c r="E515" s="20">
        <v>40</v>
      </c>
      <c r="F515" s="23">
        <v>5</v>
      </c>
    </row>
    <row r="516" spans="1:6" x14ac:dyDescent="0.3">
      <c r="A516">
        <v>9</v>
      </c>
      <c r="B516">
        <v>33701</v>
      </c>
      <c r="C516" s="19" t="s">
        <v>35</v>
      </c>
      <c r="D516" s="20">
        <v>5</v>
      </c>
      <c r="E516" s="20">
        <v>40</v>
      </c>
      <c r="F516" s="23" t="s">
        <v>13</v>
      </c>
    </row>
    <row r="517" spans="1:6" x14ac:dyDescent="0.3">
      <c r="A517">
        <v>9</v>
      </c>
      <c r="B517">
        <v>33701</v>
      </c>
      <c r="C517" s="19" t="s">
        <v>36</v>
      </c>
      <c r="D517" s="20">
        <v>8</v>
      </c>
      <c r="E517" s="20">
        <v>40</v>
      </c>
      <c r="F517" s="23">
        <v>3</v>
      </c>
    </row>
    <row r="518" spans="1:6" x14ac:dyDescent="0.3">
      <c r="A518">
        <v>9</v>
      </c>
      <c r="B518">
        <v>33701</v>
      </c>
      <c r="C518" s="19" t="s">
        <v>36</v>
      </c>
      <c r="D518" s="20">
        <v>9</v>
      </c>
      <c r="E518" s="20">
        <v>40</v>
      </c>
      <c r="F518" s="23">
        <v>3</v>
      </c>
    </row>
    <row r="519" spans="1:6" x14ac:dyDescent="0.3">
      <c r="A519">
        <v>9</v>
      </c>
      <c r="B519">
        <v>33701</v>
      </c>
      <c r="C519" s="19" t="s">
        <v>36</v>
      </c>
      <c r="D519" s="20">
        <v>10</v>
      </c>
      <c r="E519" s="20">
        <v>40</v>
      </c>
      <c r="F519" s="23">
        <v>2.5</v>
      </c>
    </row>
    <row r="520" spans="1:6" x14ac:dyDescent="0.3">
      <c r="A520">
        <v>9</v>
      </c>
      <c r="B520">
        <v>33701</v>
      </c>
      <c r="C520" s="19" t="s">
        <v>35</v>
      </c>
      <c r="D520" s="20">
        <v>1</v>
      </c>
      <c r="E520" s="20">
        <v>44</v>
      </c>
      <c r="F520" s="23">
        <v>5</v>
      </c>
    </row>
    <row r="521" spans="1:6" x14ac:dyDescent="0.3">
      <c r="A521">
        <v>9</v>
      </c>
      <c r="B521">
        <v>33701</v>
      </c>
      <c r="C521" s="19" t="s">
        <v>35</v>
      </c>
      <c r="D521" s="20">
        <v>2</v>
      </c>
      <c r="E521" s="20">
        <v>44</v>
      </c>
      <c r="F521" s="23">
        <v>4</v>
      </c>
    </row>
    <row r="522" spans="1:6" x14ac:dyDescent="0.3">
      <c r="A522">
        <v>9</v>
      </c>
      <c r="B522">
        <v>33701</v>
      </c>
      <c r="C522" s="19" t="s">
        <v>35</v>
      </c>
      <c r="D522" s="20">
        <v>3</v>
      </c>
      <c r="E522" s="20">
        <v>44</v>
      </c>
      <c r="F522" s="23">
        <v>6</v>
      </c>
    </row>
    <row r="523" spans="1:6" x14ac:dyDescent="0.3">
      <c r="A523">
        <v>9</v>
      </c>
      <c r="B523">
        <v>33701</v>
      </c>
      <c r="C523" s="19" t="s">
        <v>35</v>
      </c>
      <c r="D523" s="20">
        <v>4</v>
      </c>
      <c r="E523" s="20">
        <v>44</v>
      </c>
      <c r="F523" s="23">
        <v>6</v>
      </c>
    </row>
    <row r="524" spans="1:6" x14ac:dyDescent="0.3">
      <c r="A524">
        <v>9</v>
      </c>
      <c r="B524">
        <v>33701</v>
      </c>
      <c r="C524" s="19" t="s">
        <v>35</v>
      </c>
      <c r="D524" s="20">
        <v>5</v>
      </c>
      <c r="E524" s="20">
        <v>44</v>
      </c>
      <c r="F524" s="23" t="s">
        <v>13</v>
      </c>
    </row>
    <row r="525" spans="1:6" x14ac:dyDescent="0.3">
      <c r="A525">
        <v>9</v>
      </c>
      <c r="B525">
        <v>33701</v>
      </c>
      <c r="C525" s="19" t="s">
        <v>36</v>
      </c>
      <c r="D525" s="20">
        <v>8</v>
      </c>
      <c r="E525" s="20">
        <v>44</v>
      </c>
      <c r="F525" s="23">
        <v>4</v>
      </c>
    </row>
    <row r="526" spans="1:6" x14ac:dyDescent="0.3">
      <c r="A526">
        <v>9</v>
      </c>
      <c r="B526">
        <v>33701</v>
      </c>
      <c r="C526" s="19" t="s">
        <v>36</v>
      </c>
      <c r="D526" s="20">
        <v>9</v>
      </c>
      <c r="E526" s="20">
        <v>44</v>
      </c>
      <c r="F526" s="23">
        <v>4</v>
      </c>
    </row>
    <row r="527" spans="1:6" x14ac:dyDescent="0.3">
      <c r="A527">
        <v>9</v>
      </c>
      <c r="B527">
        <v>33701</v>
      </c>
      <c r="C527" s="19" t="s">
        <v>36</v>
      </c>
      <c r="D527" s="20">
        <v>10</v>
      </c>
      <c r="E527" s="20">
        <v>44</v>
      </c>
      <c r="F527" s="23">
        <v>3</v>
      </c>
    </row>
    <row r="528" spans="1:6" x14ac:dyDescent="0.3">
      <c r="A528">
        <v>9</v>
      </c>
      <c r="B528">
        <v>33701</v>
      </c>
      <c r="C528" s="19" t="s">
        <v>35</v>
      </c>
      <c r="D528" s="20">
        <v>1</v>
      </c>
      <c r="E528" s="20">
        <v>48</v>
      </c>
      <c r="F528" s="23" t="s">
        <v>13</v>
      </c>
    </row>
    <row r="529" spans="1:6" x14ac:dyDescent="0.3">
      <c r="A529">
        <v>9</v>
      </c>
      <c r="B529">
        <v>33701</v>
      </c>
      <c r="C529" s="19" t="s">
        <v>35</v>
      </c>
      <c r="D529" s="20">
        <v>2</v>
      </c>
      <c r="E529" s="20">
        <v>48</v>
      </c>
      <c r="F529" s="23">
        <v>4</v>
      </c>
    </row>
    <row r="530" spans="1:6" x14ac:dyDescent="0.3">
      <c r="A530">
        <v>9</v>
      </c>
      <c r="B530">
        <v>33701</v>
      </c>
      <c r="C530" s="19" t="s">
        <v>35</v>
      </c>
      <c r="D530" s="20">
        <v>3</v>
      </c>
      <c r="E530" s="20">
        <v>48</v>
      </c>
      <c r="F530" s="23">
        <v>7</v>
      </c>
    </row>
    <row r="531" spans="1:6" x14ac:dyDescent="0.3">
      <c r="A531">
        <v>9</v>
      </c>
      <c r="B531">
        <v>33701</v>
      </c>
      <c r="C531" s="19" t="s">
        <v>35</v>
      </c>
      <c r="D531" s="20">
        <v>4</v>
      </c>
      <c r="E531" s="20">
        <v>48</v>
      </c>
      <c r="F531" s="23">
        <v>6</v>
      </c>
    </row>
    <row r="532" spans="1:6" x14ac:dyDescent="0.3">
      <c r="A532">
        <v>9</v>
      </c>
      <c r="B532">
        <v>33701</v>
      </c>
      <c r="C532" s="19" t="s">
        <v>35</v>
      </c>
      <c r="D532" s="20">
        <v>5</v>
      </c>
      <c r="E532" s="20">
        <v>48</v>
      </c>
      <c r="F532" s="23" t="s">
        <v>13</v>
      </c>
    </row>
    <row r="533" spans="1:6" x14ac:dyDescent="0.3">
      <c r="A533">
        <v>9</v>
      </c>
      <c r="B533">
        <v>33701</v>
      </c>
      <c r="C533" s="19" t="s">
        <v>37</v>
      </c>
      <c r="D533" s="20">
        <v>6</v>
      </c>
      <c r="E533" s="20">
        <v>48</v>
      </c>
      <c r="F533" s="23">
        <v>6</v>
      </c>
    </row>
    <row r="534" spans="1:6" x14ac:dyDescent="0.3">
      <c r="A534">
        <v>9</v>
      </c>
      <c r="B534">
        <v>33701</v>
      </c>
      <c r="C534" s="19" t="s">
        <v>37</v>
      </c>
      <c r="D534" s="20">
        <v>7</v>
      </c>
      <c r="E534" s="20">
        <v>48</v>
      </c>
      <c r="F534" s="23">
        <v>7</v>
      </c>
    </row>
    <row r="535" spans="1:6" x14ac:dyDescent="0.3">
      <c r="A535">
        <v>9</v>
      </c>
      <c r="B535">
        <v>33701</v>
      </c>
      <c r="C535" s="19" t="s">
        <v>36</v>
      </c>
      <c r="D535" s="20">
        <v>8</v>
      </c>
      <c r="E535" s="20">
        <v>48</v>
      </c>
      <c r="F535" s="23">
        <v>4</v>
      </c>
    </row>
    <row r="536" spans="1:6" x14ac:dyDescent="0.3">
      <c r="A536">
        <v>9</v>
      </c>
      <c r="B536">
        <v>33701</v>
      </c>
      <c r="C536" s="19" t="s">
        <v>36</v>
      </c>
      <c r="D536" s="20">
        <v>9</v>
      </c>
      <c r="E536" s="20">
        <v>48</v>
      </c>
      <c r="F536" s="23">
        <v>4.5</v>
      </c>
    </row>
    <row r="537" spans="1:6" x14ac:dyDescent="0.3">
      <c r="A537">
        <v>9</v>
      </c>
      <c r="B537">
        <v>33701</v>
      </c>
      <c r="C537" s="19" t="s">
        <v>36</v>
      </c>
      <c r="D537" s="20">
        <v>10</v>
      </c>
      <c r="E537" s="20">
        <v>48</v>
      </c>
      <c r="F537" s="23">
        <v>4.5</v>
      </c>
    </row>
    <row r="538" spans="1:6" x14ac:dyDescent="0.3">
      <c r="A538">
        <v>10</v>
      </c>
      <c r="B538" t="s">
        <v>4</v>
      </c>
      <c r="C538" s="19" t="s">
        <v>31</v>
      </c>
      <c r="D538" s="20">
        <v>1</v>
      </c>
      <c r="E538" s="20">
        <v>20</v>
      </c>
      <c r="F538" s="23">
        <v>0</v>
      </c>
    </row>
    <row r="539" spans="1:6" x14ac:dyDescent="0.3">
      <c r="A539">
        <v>10</v>
      </c>
      <c r="B539" t="s">
        <v>4</v>
      </c>
      <c r="C539" s="19" t="s">
        <v>31</v>
      </c>
      <c r="D539" s="20">
        <v>2</v>
      </c>
      <c r="E539" s="20">
        <v>20</v>
      </c>
      <c r="F539" s="23">
        <v>0</v>
      </c>
    </row>
    <row r="540" spans="1:6" x14ac:dyDescent="0.3">
      <c r="A540">
        <v>10</v>
      </c>
      <c r="B540" t="s">
        <v>4</v>
      </c>
      <c r="C540" s="19" t="s">
        <v>31</v>
      </c>
      <c r="D540" s="20">
        <v>3</v>
      </c>
      <c r="E540" s="20">
        <v>20</v>
      </c>
      <c r="F540" s="23" t="s">
        <v>13</v>
      </c>
    </row>
    <row r="541" spans="1:6" x14ac:dyDescent="0.3">
      <c r="A541">
        <v>10</v>
      </c>
      <c r="B541" t="s">
        <v>4</v>
      </c>
      <c r="C541" s="19" t="s">
        <v>31</v>
      </c>
      <c r="D541" s="20">
        <v>4</v>
      </c>
      <c r="E541" s="20">
        <v>20</v>
      </c>
      <c r="F541" s="23" t="s">
        <v>13</v>
      </c>
    </row>
    <row r="542" spans="1:6" x14ac:dyDescent="0.3">
      <c r="A542">
        <v>10</v>
      </c>
      <c r="B542" t="s">
        <v>4</v>
      </c>
      <c r="C542" s="19" t="s">
        <v>31</v>
      </c>
      <c r="D542" s="20">
        <v>1</v>
      </c>
      <c r="E542" s="20">
        <v>24</v>
      </c>
      <c r="F542" s="23">
        <v>0</v>
      </c>
    </row>
    <row r="543" spans="1:6" x14ac:dyDescent="0.3">
      <c r="A543">
        <v>10</v>
      </c>
      <c r="B543" t="s">
        <v>4</v>
      </c>
      <c r="C543" s="19" t="s">
        <v>31</v>
      </c>
      <c r="D543" s="20">
        <v>2</v>
      </c>
      <c r="E543" s="20">
        <v>24</v>
      </c>
      <c r="F543" s="23">
        <v>0</v>
      </c>
    </row>
    <row r="544" spans="1:6" x14ac:dyDescent="0.3">
      <c r="A544">
        <v>10</v>
      </c>
      <c r="B544" t="s">
        <v>4</v>
      </c>
      <c r="C544" s="19" t="s">
        <v>31</v>
      </c>
      <c r="D544" s="20">
        <v>3</v>
      </c>
      <c r="E544" s="20">
        <v>24</v>
      </c>
      <c r="F544" s="23">
        <v>0.5</v>
      </c>
    </row>
    <row r="545" spans="1:6" x14ac:dyDescent="0.3">
      <c r="A545">
        <v>10</v>
      </c>
      <c r="B545" t="s">
        <v>4</v>
      </c>
      <c r="C545" s="19" t="s">
        <v>31</v>
      </c>
      <c r="D545" s="20">
        <v>4</v>
      </c>
      <c r="E545" s="20">
        <v>24</v>
      </c>
      <c r="F545" s="23">
        <v>0.5</v>
      </c>
    </row>
    <row r="546" spans="1:6" x14ac:dyDescent="0.3">
      <c r="A546">
        <v>10</v>
      </c>
      <c r="B546" t="s">
        <v>4</v>
      </c>
      <c r="C546" s="19" t="s">
        <v>32</v>
      </c>
      <c r="D546" s="20">
        <v>8</v>
      </c>
      <c r="E546" s="20">
        <v>24</v>
      </c>
      <c r="F546" s="23">
        <v>0.3</v>
      </c>
    </row>
    <row r="547" spans="1:6" x14ac:dyDescent="0.3">
      <c r="A547">
        <v>10</v>
      </c>
      <c r="B547" t="s">
        <v>4</v>
      </c>
      <c r="C547" s="19" t="s">
        <v>32</v>
      </c>
      <c r="D547" s="20">
        <v>9</v>
      </c>
      <c r="E547" s="20">
        <v>24</v>
      </c>
      <c r="F547" s="23">
        <v>0.4</v>
      </c>
    </row>
    <row r="548" spans="1:6" x14ac:dyDescent="0.3">
      <c r="A548">
        <v>10</v>
      </c>
      <c r="B548" t="s">
        <v>4</v>
      </c>
      <c r="C548" s="19" t="s">
        <v>32</v>
      </c>
      <c r="D548" s="20">
        <v>10</v>
      </c>
      <c r="E548" s="20">
        <v>24</v>
      </c>
      <c r="F548" s="23">
        <v>0.5</v>
      </c>
    </row>
    <row r="549" spans="1:6" x14ac:dyDescent="0.3">
      <c r="A549">
        <v>10</v>
      </c>
      <c r="B549" t="s">
        <v>4</v>
      </c>
      <c r="C549" s="19" t="s">
        <v>33</v>
      </c>
      <c r="D549" s="20">
        <v>1</v>
      </c>
      <c r="E549" s="20">
        <v>28</v>
      </c>
      <c r="F549" s="23" t="s">
        <v>13</v>
      </c>
    </row>
    <row r="550" spans="1:6" x14ac:dyDescent="0.3">
      <c r="A550">
        <v>10</v>
      </c>
      <c r="B550" t="s">
        <v>4</v>
      </c>
      <c r="C550" s="19" t="s">
        <v>33</v>
      </c>
      <c r="D550" s="20">
        <v>2</v>
      </c>
      <c r="E550" s="20">
        <v>28</v>
      </c>
      <c r="F550" s="23" t="s">
        <v>13</v>
      </c>
    </row>
    <row r="551" spans="1:6" x14ac:dyDescent="0.3">
      <c r="A551">
        <v>10</v>
      </c>
      <c r="B551" t="s">
        <v>4</v>
      </c>
      <c r="C551" s="19" t="s">
        <v>33</v>
      </c>
      <c r="D551" s="20">
        <v>3</v>
      </c>
      <c r="E551" s="20">
        <v>28</v>
      </c>
      <c r="F551" s="23">
        <v>1</v>
      </c>
    </row>
    <row r="552" spans="1:6" x14ac:dyDescent="0.3">
      <c r="A552">
        <v>10</v>
      </c>
      <c r="B552" t="s">
        <v>4</v>
      </c>
      <c r="C552" s="19" t="s">
        <v>33</v>
      </c>
      <c r="D552" s="20">
        <v>4</v>
      </c>
      <c r="E552" s="20">
        <v>28</v>
      </c>
      <c r="F552" s="23">
        <v>1</v>
      </c>
    </row>
    <row r="553" spans="1:6" x14ac:dyDescent="0.3">
      <c r="A553">
        <v>10</v>
      </c>
      <c r="B553" t="s">
        <v>4</v>
      </c>
      <c r="C553" s="19" t="s">
        <v>33</v>
      </c>
      <c r="D553" s="20">
        <v>1</v>
      </c>
      <c r="E553" s="20">
        <v>32</v>
      </c>
      <c r="F553" s="23" t="s">
        <v>13</v>
      </c>
    </row>
    <row r="554" spans="1:6" x14ac:dyDescent="0.3">
      <c r="A554">
        <v>10</v>
      </c>
      <c r="B554" t="s">
        <v>4</v>
      </c>
      <c r="C554" s="19" t="s">
        <v>33</v>
      </c>
      <c r="D554" s="20">
        <v>2</v>
      </c>
      <c r="E554" s="20">
        <v>32</v>
      </c>
      <c r="F554" s="23" t="s">
        <v>13</v>
      </c>
    </row>
    <row r="555" spans="1:6" x14ac:dyDescent="0.3">
      <c r="A555">
        <v>10</v>
      </c>
      <c r="B555" t="s">
        <v>4</v>
      </c>
      <c r="C555" s="19" t="s">
        <v>33</v>
      </c>
      <c r="D555" s="20">
        <v>3</v>
      </c>
      <c r="E555" s="20">
        <v>32</v>
      </c>
      <c r="F555" s="23">
        <v>2</v>
      </c>
    </row>
    <row r="556" spans="1:6" x14ac:dyDescent="0.3">
      <c r="A556">
        <v>10</v>
      </c>
      <c r="B556" t="s">
        <v>4</v>
      </c>
      <c r="C556" s="19" t="s">
        <v>33</v>
      </c>
      <c r="D556" s="20">
        <v>4</v>
      </c>
      <c r="E556" s="20">
        <v>32</v>
      </c>
      <c r="F556" s="23">
        <v>2.5</v>
      </c>
    </row>
    <row r="557" spans="1:6" x14ac:dyDescent="0.3">
      <c r="A557">
        <v>10</v>
      </c>
      <c r="B557" t="s">
        <v>4</v>
      </c>
      <c r="C557" s="19" t="s">
        <v>34</v>
      </c>
      <c r="D557" s="20">
        <v>5</v>
      </c>
      <c r="E557" s="20">
        <v>32</v>
      </c>
      <c r="F557" s="23">
        <v>1.5</v>
      </c>
    </row>
    <row r="558" spans="1:6" x14ac:dyDescent="0.3">
      <c r="A558">
        <v>10</v>
      </c>
      <c r="B558" t="s">
        <v>4</v>
      </c>
      <c r="C558" s="19" t="s">
        <v>34</v>
      </c>
      <c r="D558" s="20">
        <v>6</v>
      </c>
      <c r="E558" s="20">
        <v>32</v>
      </c>
      <c r="F558" s="23">
        <v>2</v>
      </c>
    </row>
    <row r="559" spans="1:6" x14ac:dyDescent="0.3">
      <c r="A559">
        <v>10</v>
      </c>
      <c r="B559" t="s">
        <v>4</v>
      </c>
      <c r="C559" s="19" t="s">
        <v>34</v>
      </c>
      <c r="D559" s="20">
        <v>7</v>
      </c>
      <c r="E559" s="20">
        <v>32</v>
      </c>
      <c r="F559" s="23">
        <v>2</v>
      </c>
    </row>
    <row r="560" spans="1:6" x14ac:dyDescent="0.3">
      <c r="A560">
        <v>10</v>
      </c>
      <c r="B560" t="s">
        <v>4</v>
      </c>
      <c r="C560" s="19" t="s">
        <v>33</v>
      </c>
      <c r="D560" s="20">
        <v>1</v>
      </c>
      <c r="E560" s="20">
        <v>36</v>
      </c>
      <c r="F560" s="23" t="s">
        <v>13</v>
      </c>
    </row>
    <row r="561" spans="1:6" x14ac:dyDescent="0.3">
      <c r="A561">
        <v>10</v>
      </c>
      <c r="B561" t="s">
        <v>4</v>
      </c>
      <c r="C561" s="19" t="s">
        <v>33</v>
      </c>
      <c r="D561" s="20">
        <v>2</v>
      </c>
      <c r="E561" s="20">
        <v>36</v>
      </c>
      <c r="F561" s="23" t="s">
        <v>13</v>
      </c>
    </row>
    <row r="562" spans="1:6" x14ac:dyDescent="0.3">
      <c r="A562">
        <v>10</v>
      </c>
      <c r="B562" t="s">
        <v>4</v>
      </c>
      <c r="C562" s="19" t="s">
        <v>33</v>
      </c>
      <c r="D562" s="20">
        <v>3</v>
      </c>
      <c r="E562" s="20">
        <v>36</v>
      </c>
      <c r="F562" s="23">
        <v>3</v>
      </c>
    </row>
    <row r="563" spans="1:6" x14ac:dyDescent="0.3">
      <c r="A563">
        <v>10</v>
      </c>
      <c r="B563" t="s">
        <v>4</v>
      </c>
      <c r="C563" s="19" t="s">
        <v>33</v>
      </c>
      <c r="D563" s="20">
        <v>4</v>
      </c>
      <c r="E563" s="20">
        <v>36</v>
      </c>
      <c r="F563" s="23">
        <v>4.5</v>
      </c>
    </row>
    <row r="564" spans="1:6" x14ac:dyDescent="0.3">
      <c r="A564">
        <v>10</v>
      </c>
      <c r="B564" t="s">
        <v>4</v>
      </c>
      <c r="C564" s="19" t="s">
        <v>35</v>
      </c>
      <c r="D564" s="20">
        <v>1</v>
      </c>
      <c r="E564" s="20">
        <v>40</v>
      </c>
      <c r="F564" s="23">
        <v>5</v>
      </c>
    </row>
    <row r="565" spans="1:6" x14ac:dyDescent="0.3">
      <c r="A565">
        <v>10</v>
      </c>
      <c r="B565" t="s">
        <v>4</v>
      </c>
      <c r="C565" s="19" t="s">
        <v>35</v>
      </c>
      <c r="D565" s="20">
        <v>2</v>
      </c>
      <c r="E565" s="20">
        <v>40</v>
      </c>
      <c r="F565" s="23">
        <v>4.5</v>
      </c>
    </row>
    <row r="566" spans="1:6" x14ac:dyDescent="0.3">
      <c r="A566">
        <v>10</v>
      </c>
      <c r="B566" t="s">
        <v>4</v>
      </c>
      <c r="C566" s="19" t="s">
        <v>35</v>
      </c>
      <c r="D566" s="20">
        <v>3</v>
      </c>
      <c r="E566" s="20">
        <v>40</v>
      </c>
      <c r="F566" s="23" t="s">
        <v>13</v>
      </c>
    </row>
    <row r="567" spans="1:6" x14ac:dyDescent="0.3">
      <c r="A567">
        <v>10</v>
      </c>
      <c r="B567" t="s">
        <v>4</v>
      </c>
      <c r="C567" s="19" t="s">
        <v>35</v>
      </c>
      <c r="D567" s="20">
        <v>4</v>
      </c>
      <c r="E567" s="20">
        <v>40</v>
      </c>
      <c r="F567" s="23" t="s">
        <v>13</v>
      </c>
    </row>
    <row r="568" spans="1:6" x14ac:dyDescent="0.3">
      <c r="A568">
        <v>10</v>
      </c>
      <c r="B568" t="s">
        <v>4</v>
      </c>
      <c r="C568" s="19" t="s">
        <v>36</v>
      </c>
      <c r="D568" s="20">
        <v>8</v>
      </c>
      <c r="E568" s="20">
        <v>40</v>
      </c>
      <c r="F568" s="23">
        <v>3</v>
      </c>
    </row>
    <row r="569" spans="1:6" x14ac:dyDescent="0.3">
      <c r="A569">
        <v>10</v>
      </c>
      <c r="B569" t="s">
        <v>4</v>
      </c>
      <c r="C569" s="19" t="s">
        <v>36</v>
      </c>
      <c r="D569" s="20">
        <v>9</v>
      </c>
      <c r="E569" s="20">
        <v>40</v>
      </c>
      <c r="F569" s="23">
        <v>3</v>
      </c>
    </row>
    <row r="570" spans="1:6" x14ac:dyDescent="0.3">
      <c r="A570">
        <v>10</v>
      </c>
      <c r="B570" t="s">
        <v>4</v>
      </c>
      <c r="C570" s="19" t="s">
        <v>36</v>
      </c>
      <c r="D570" s="20">
        <v>10</v>
      </c>
      <c r="E570" s="20">
        <v>40</v>
      </c>
      <c r="F570" s="23">
        <v>3.5</v>
      </c>
    </row>
    <row r="571" spans="1:6" x14ac:dyDescent="0.3">
      <c r="A571">
        <v>10</v>
      </c>
      <c r="B571" t="s">
        <v>4</v>
      </c>
      <c r="C571" s="19" t="s">
        <v>35</v>
      </c>
      <c r="D571" s="20">
        <v>1</v>
      </c>
      <c r="E571" s="20">
        <v>44</v>
      </c>
      <c r="F571" s="23">
        <v>6.5</v>
      </c>
    </row>
    <row r="572" spans="1:6" x14ac:dyDescent="0.3">
      <c r="A572">
        <v>10</v>
      </c>
      <c r="B572" t="s">
        <v>4</v>
      </c>
      <c r="C572" s="19" t="s">
        <v>35</v>
      </c>
      <c r="D572" s="20">
        <v>2</v>
      </c>
      <c r="E572" s="20">
        <v>44</v>
      </c>
      <c r="F572" s="23">
        <v>5</v>
      </c>
    </row>
    <row r="573" spans="1:6" x14ac:dyDescent="0.3">
      <c r="A573">
        <v>10</v>
      </c>
      <c r="B573" t="s">
        <v>4</v>
      </c>
      <c r="C573" s="19" t="s">
        <v>35</v>
      </c>
      <c r="D573" s="20">
        <v>3</v>
      </c>
      <c r="E573" s="20">
        <v>44</v>
      </c>
      <c r="F573" s="23" t="s">
        <v>13</v>
      </c>
    </row>
    <row r="574" spans="1:6" x14ac:dyDescent="0.3">
      <c r="A574">
        <v>10</v>
      </c>
      <c r="B574" t="s">
        <v>4</v>
      </c>
      <c r="C574" s="19" t="s">
        <v>35</v>
      </c>
      <c r="D574" s="20">
        <v>4</v>
      </c>
      <c r="E574" s="20">
        <v>44</v>
      </c>
      <c r="F574" s="23" t="s">
        <v>13</v>
      </c>
    </row>
    <row r="575" spans="1:6" x14ac:dyDescent="0.3">
      <c r="A575">
        <v>10</v>
      </c>
      <c r="B575" t="s">
        <v>4</v>
      </c>
      <c r="C575" s="19" t="s">
        <v>36</v>
      </c>
      <c r="D575" s="20">
        <v>8</v>
      </c>
      <c r="E575" s="20">
        <v>44</v>
      </c>
      <c r="F575" s="23">
        <v>4</v>
      </c>
    </row>
    <row r="576" spans="1:6" x14ac:dyDescent="0.3">
      <c r="A576">
        <v>10</v>
      </c>
      <c r="B576" t="s">
        <v>4</v>
      </c>
      <c r="C576" s="19" t="s">
        <v>36</v>
      </c>
      <c r="D576" s="20">
        <v>9</v>
      </c>
      <c r="E576" s="20">
        <v>44</v>
      </c>
      <c r="F576" s="23">
        <v>4</v>
      </c>
    </row>
    <row r="577" spans="1:6" x14ac:dyDescent="0.3">
      <c r="A577">
        <v>10</v>
      </c>
      <c r="B577" t="s">
        <v>4</v>
      </c>
      <c r="C577" s="19" t="s">
        <v>36</v>
      </c>
      <c r="D577" s="20">
        <v>10</v>
      </c>
      <c r="E577" s="20">
        <v>44</v>
      </c>
      <c r="F577" s="23">
        <v>4.5</v>
      </c>
    </row>
    <row r="578" spans="1:6" x14ac:dyDescent="0.3">
      <c r="A578">
        <v>10</v>
      </c>
      <c r="B578" t="s">
        <v>4</v>
      </c>
      <c r="C578" s="19" t="s">
        <v>35</v>
      </c>
      <c r="D578" s="20">
        <v>1</v>
      </c>
      <c r="E578" s="20">
        <v>48</v>
      </c>
      <c r="F578" s="23" t="s">
        <v>13</v>
      </c>
    </row>
    <row r="579" spans="1:6" x14ac:dyDescent="0.3">
      <c r="A579">
        <v>10</v>
      </c>
      <c r="B579" t="s">
        <v>4</v>
      </c>
      <c r="C579" s="19" t="s">
        <v>35</v>
      </c>
      <c r="D579" s="20">
        <v>2</v>
      </c>
      <c r="E579" s="20">
        <v>48</v>
      </c>
      <c r="F579" s="23">
        <v>6</v>
      </c>
    </row>
    <row r="580" spans="1:6" x14ac:dyDescent="0.3">
      <c r="A580">
        <v>10</v>
      </c>
      <c r="B580" t="s">
        <v>4</v>
      </c>
      <c r="C580" s="19" t="s">
        <v>35</v>
      </c>
      <c r="D580" s="20">
        <v>3</v>
      </c>
      <c r="E580" s="20">
        <v>48</v>
      </c>
      <c r="F580" s="23" t="s">
        <v>13</v>
      </c>
    </row>
    <row r="581" spans="1:6" x14ac:dyDescent="0.3">
      <c r="A581">
        <v>10</v>
      </c>
      <c r="B581" t="s">
        <v>4</v>
      </c>
      <c r="C581" s="19" t="s">
        <v>35</v>
      </c>
      <c r="D581" s="20">
        <v>4</v>
      </c>
      <c r="E581" s="20">
        <v>48</v>
      </c>
      <c r="F581" s="23" t="s">
        <v>13</v>
      </c>
    </row>
    <row r="582" spans="1:6" x14ac:dyDescent="0.3">
      <c r="A582">
        <v>10</v>
      </c>
      <c r="B582" t="s">
        <v>4</v>
      </c>
      <c r="C582" s="19" t="s">
        <v>37</v>
      </c>
      <c r="D582" s="20">
        <v>5</v>
      </c>
      <c r="E582" s="20">
        <v>48</v>
      </c>
      <c r="F582" s="23">
        <v>5</v>
      </c>
    </row>
    <row r="583" spans="1:6" x14ac:dyDescent="0.3">
      <c r="A583">
        <v>10</v>
      </c>
      <c r="B583" t="s">
        <v>4</v>
      </c>
      <c r="C583" s="19" t="s">
        <v>37</v>
      </c>
      <c r="D583" s="20">
        <v>6</v>
      </c>
      <c r="E583" s="20">
        <v>48</v>
      </c>
      <c r="F583" s="23">
        <v>6</v>
      </c>
    </row>
    <row r="584" spans="1:6" x14ac:dyDescent="0.3">
      <c r="A584">
        <v>10</v>
      </c>
      <c r="B584" t="s">
        <v>4</v>
      </c>
      <c r="C584" s="19" t="s">
        <v>37</v>
      </c>
      <c r="D584" s="20">
        <v>7</v>
      </c>
      <c r="E584" s="20">
        <v>48</v>
      </c>
      <c r="F584" s="23" t="s">
        <v>13</v>
      </c>
    </row>
    <row r="585" spans="1:6" x14ac:dyDescent="0.3">
      <c r="A585">
        <v>10</v>
      </c>
      <c r="B585" t="s">
        <v>4</v>
      </c>
      <c r="C585" s="19" t="s">
        <v>36</v>
      </c>
      <c r="D585" s="20">
        <v>8</v>
      </c>
      <c r="E585" s="20">
        <v>48</v>
      </c>
      <c r="F585" s="23">
        <v>4.5</v>
      </c>
    </row>
    <row r="586" spans="1:6" x14ac:dyDescent="0.3">
      <c r="A586">
        <v>10</v>
      </c>
      <c r="B586" t="s">
        <v>4</v>
      </c>
      <c r="C586" s="19" t="s">
        <v>36</v>
      </c>
      <c r="D586" s="20">
        <v>9</v>
      </c>
      <c r="E586" s="20">
        <v>48</v>
      </c>
      <c r="F586" s="23">
        <v>4.5</v>
      </c>
    </row>
    <row r="587" spans="1:6" x14ac:dyDescent="0.3">
      <c r="A587">
        <v>10</v>
      </c>
      <c r="B587" t="s">
        <v>4</v>
      </c>
      <c r="C587" s="19" t="s">
        <v>36</v>
      </c>
      <c r="D587" s="20">
        <v>10</v>
      </c>
      <c r="E587" s="20">
        <v>48</v>
      </c>
      <c r="F587" s="23">
        <v>4.5</v>
      </c>
    </row>
    <row r="588" spans="1:6" x14ac:dyDescent="0.3">
      <c r="A588">
        <v>11</v>
      </c>
      <c r="B588" t="s">
        <v>17</v>
      </c>
      <c r="C588" s="19" t="s">
        <v>31</v>
      </c>
      <c r="D588" s="20">
        <v>1</v>
      </c>
      <c r="E588" s="20">
        <v>20</v>
      </c>
      <c r="F588" s="23">
        <v>0</v>
      </c>
    </row>
    <row r="589" spans="1:6" x14ac:dyDescent="0.3">
      <c r="A589">
        <v>11</v>
      </c>
      <c r="B589" t="s">
        <v>17</v>
      </c>
      <c r="C589" s="19" t="s">
        <v>31</v>
      </c>
      <c r="D589" s="20">
        <v>2</v>
      </c>
      <c r="E589" s="20">
        <v>20</v>
      </c>
      <c r="F589" s="23">
        <v>0</v>
      </c>
    </row>
    <row r="590" spans="1:6" x14ac:dyDescent="0.3">
      <c r="A590">
        <v>11</v>
      </c>
      <c r="B590" t="s">
        <v>17</v>
      </c>
      <c r="C590" s="19" t="s">
        <v>31</v>
      </c>
      <c r="D590" s="20">
        <v>3</v>
      </c>
      <c r="E590" s="20">
        <v>20</v>
      </c>
      <c r="F590" s="23" t="s">
        <v>13</v>
      </c>
    </row>
    <row r="591" spans="1:6" x14ac:dyDescent="0.3">
      <c r="A591">
        <v>11</v>
      </c>
      <c r="B591" t="s">
        <v>17</v>
      </c>
      <c r="C591" s="19" t="s">
        <v>31</v>
      </c>
      <c r="D591" s="20">
        <v>4</v>
      </c>
      <c r="E591" s="20">
        <v>20</v>
      </c>
      <c r="F591" s="23" t="s">
        <v>13</v>
      </c>
    </row>
    <row r="592" spans="1:6" x14ac:dyDescent="0.3">
      <c r="A592">
        <v>11</v>
      </c>
      <c r="B592" t="s">
        <v>17</v>
      </c>
      <c r="C592" s="19" t="s">
        <v>31</v>
      </c>
      <c r="D592" s="20">
        <v>5</v>
      </c>
      <c r="E592" s="20">
        <v>20</v>
      </c>
      <c r="F592" s="23" t="s">
        <v>13</v>
      </c>
    </row>
    <row r="593" spans="1:6" x14ac:dyDescent="0.3">
      <c r="A593">
        <v>11</v>
      </c>
      <c r="B593" t="s">
        <v>17</v>
      </c>
      <c r="C593" s="19" t="s">
        <v>31</v>
      </c>
      <c r="D593" s="20">
        <v>1</v>
      </c>
      <c r="E593" s="20">
        <v>24</v>
      </c>
      <c r="F593" s="23">
        <v>0</v>
      </c>
    </row>
    <row r="594" spans="1:6" x14ac:dyDescent="0.3">
      <c r="A594">
        <v>11</v>
      </c>
      <c r="B594" t="s">
        <v>17</v>
      </c>
      <c r="C594" s="19" t="s">
        <v>31</v>
      </c>
      <c r="D594" s="20">
        <v>2</v>
      </c>
      <c r="E594" s="20">
        <v>24</v>
      </c>
      <c r="F594" s="23">
        <v>0</v>
      </c>
    </row>
    <row r="595" spans="1:6" x14ac:dyDescent="0.3">
      <c r="A595">
        <v>11</v>
      </c>
      <c r="B595" t="s">
        <v>17</v>
      </c>
      <c r="C595" s="19" t="s">
        <v>31</v>
      </c>
      <c r="D595" s="20">
        <v>3</v>
      </c>
      <c r="E595" s="20">
        <v>24</v>
      </c>
      <c r="F595" s="23">
        <v>1.5</v>
      </c>
    </row>
    <row r="596" spans="1:6" x14ac:dyDescent="0.3">
      <c r="A596">
        <v>11</v>
      </c>
      <c r="B596" t="s">
        <v>17</v>
      </c>
      <c r="C596" s="19" t="s">
        <v>31</v>
      </c>
      <c r="D596" s="20">
        <v>4</v>
      </c>
      <c r="E596" s="20">
        <v>24</v>
      </c>
      <c r="F596" s="23">
        <v>2</v>
      </c>
    </row>
    <row r="597" spans="1:6" x14ac:dyDescent="0.3">
      <c r="A597">
        <v>11</v>
      </c>
      <c r="B597" t="s">
        <v>17</v>
      </c>
      <c r="C597" s="19" t="s">
        <v>31</v>
      </c>
      <c r="D597" s="20">
        <v>5</v>
      </c>
      <c r="E597" s="20">
        <v>24</v>
      </c>
      <c r="F597" s="23">
        <v>1</v>
      </c>
    </row>
    <row r="598" spans="1:6" x14ac:dyDescent="0.3">
      <c r="A598">
        <v>11</v>
      </c>
      <c r="B598" t="s">
        <v>17</v>
      </c>
      <c r="C598" s="19" t="s">
        <v>32</v>
      </c>
      <c r="D598" s="20">
        <v>6</v>
      </c>
      <c r="E598" s="20">
        <v>24</v>
      </c>
      <c r="F598" s="23">
        <v>0.5</v>
      </c>
    </row>
    <row r="599" spans="1:6" x14ac:dyDescent="0.3">
      <c r="A599">
        <v>11</v>
      </c>
      <c r="B599" t="s">
        <v>17</v>
      </c>
      <c r="C599" s="19" t="s">
        <v>32</v>
      </c>
      <c r="D599" s="20">
        <v>7</v>
      </c>
      <c r="E599" s="20">
        <v>24</v>
      </c>
      <c r="F599" s="23">
        <v>0.2</v>
      </c>
    </row>
    <row r="600" spans="1:6" x14ac:dyDescent="0.3">
      <c r="A600">
        <v>11</v>
      </c>
      <c r="B600" t="s">
        <v>17</v>
      </c>
      <c r="C600" s="19" t="s">
        <v>32</v>
      </c>
      <c r="D600" s="20">
        <v>8</v>
      </c>
      <c r="E600" s="20">
        <v>24</v>
      </c>
      <c r="F600" s="23">
        <v>0.6</v>
      </c>
    </row>
    <row r="601" spans="1:6" x14ac:dyDescent="0.3">
      <c r="A601">
        <v>11</v>
      </c>
      <c r="B601" t="s">
        <v>17</v>
      </c>
      <c r="C601" s="19" t="s">
        <v>33</v>
      </c>
      <c r="D601" s="20">
        <v>1</v>
      </c>
      <c r="E601" s="20">
        <v>28</v>
      </c>
      <c r="F601" s="23" t="s">
        <v>13</v>
      </c>
    </row>
    <row r="602" spans="1:6" x14ac:dyDescent="0.3">
      <c r="A602">
        <v>11</v>
      </c>
      <c r="B602" t="s">
        <v>17</v>
      </c>
      <c r="C602" s="19" t="s">
        <v>33</v>
      </c>
      <c r="D602" s="20">
        <v>2</v>
      </c>
      <c r="E602" s="20">
        <v>28</v>
      </c>
      <c r="F602" s="23" t="s">
        <v>13</v>
      </c>
    </row>
    <row r="603" spans="1:6" x14ac:dyDescent="0.3">
      <c r="A603">
        <v>11</v>
      </c>
      <c r="B603" t="s">
        <v>17</v>
      </c>
      <c r="C603" s="19" t="s">
        <v>33</v>
      </c>
      <c r="D603" s="20">
        <v>3</v>
      </c>
      <c r="E603" s="20">
        <v>28</v>
      </c>
      <c r="F603" s="23">
        <v>2.5</v>
      </c>
    </row>
    <row r="604" spans="1:6" x14ac:dyDescent="0.3">
      <c r="A604">
        <v>11</v>
      </c>
      <c r="B604" t="s">
        <v>17</v>
      </c>
      <c r="C604" s="19" t="s">
        <v>33</v>
      </c>
      <c r="D604" s="20">
        <v>4</v>
      </c>
      <c r="E604" s="20">
        <v>28</v>
      </c>
      <c r="F604" s="23">
        <v>3</v>
      </c>
    </row>
    <row r="605" spans="1:6" x14ac:dyDescent="0.3">
      <c r="A605">
        <v>11</v>
      </c>
      <c r="B605" t="s">
        <v>17</v>
      </c>
      <c r="C605" s="19" t="s">
        <v>33</v>
      </c>
      <c r="D605" s="20">
        <v>5</v>
      </c>
      <c r="E605" s="20">
        <v>28</v>
      </c>
      <c r="F605" s="23">
        <v>2</v>
      </c>
    </row>
    <row r="606" spans="1:6" x14ac:dyDescent="0.3">
      <c r="A606">
        <v>11</v>
      </c>
      <c r="B606" t="s">
        <v>17</v>
      </c>
      <c r="C606" s="19" t="s">
        <v>33</v>
      </c>
      <c r="D606" s="20">
        <v>1</v>
      </c>
      <c r="E606" s="20">
        <v>32</v>
      </c>
      <c r="F606" s="23" t="s">
        <v>13</v>
      </c>
    </row>
    <row r="607" spans="1:6" x14ac:dyDescent="0.3">
      <c r="A607">
        <v>11</v>
      </c>
      <c r="B607" t="s">
        <v>17</v>
      </c>
      <c r="C607" s="19" t="s">
        <v>33</v>
      </c>
      <c r="D607" s="20">
        <v>2</v>
      </c>
      <c r="E607" s="20">
        <v>32</v>
      </c>
      <c r="F607" s="23" t="s">
        <v>13</v>
      </c>
    </row>
    <row r="608" spans="1:6" x14ac:dyDescent="0.3">
      <c r="A608">
        <v>11</v>
      </c>
      <c r="B608" t="s">
        <v>17</v>
      </c>
      <c r="C608" s="19" t="s">
        <v>33</v>
      </c>
      <c r="D608" s="20">
        <v>3</v>
      </c>
      <c r="E608" s="20">
        <v>32</v>
      </c>
      <c r="F608" s="23">
        <v>3</v>
      </c>
    </row>
    <row r="609" spans="1:6" x14ac:dyDescent="0.3">
      <c r="A609">
        <v>11</v>
      </c>
      <c r="B609" t="s">
        <v>17</v>
      </c>
      <c r="C609" s="19" t="s">
        <v>33</v>
      </c>
      <c r="D609" s="20">
        <v>4</v>
      </c>
      <c r="E609" s="20">
        <v>32</v>
      </c>
      <c r="F609" s="23">
        <v>3.5</v>
      </c>
    </row>
    <row r="610" spans="1:6" x14ac:dyDescent="0.3">
      <c r="A610">
        <v>11</v>
      </c>
      <c r="B610" t="s">
        <v>17</v>
      </c>
      <c r="C610" s="19" t="s">
        <v>33</v>
      </c>
      <c r="D610" s="20">
        <v>5</v>
      </c>
      <c r="E610" s="20">
        <v>32</v>
      </c>
      <c r="F610" s="23">
        <v>2.5</v>
      </c>
    </row>
    <row r="611" spans="1:6" x14ac:dyDescent="0.3">
      <c r="A611">
        <v>11</v>
      </c>
      <c r="B611" t="s">
        <v>17</v>
      </c>
      <c r="C611" s="19" t="s">
        <v>33</v>
      </c>
      <c r="D611" s="20">
        <v>1</v>
      </c>
      <c r="E611" s="20">
        <v>36</v>
      </c>
      <c r="F611" s="23" t="s">
        <v>13</v>
      </c>
    </row>
    <row r="612" spans="1:6" x14ac:dyDescent="0.3">
      <c r="A612">
        <v>11</v>
      </c>
      <c r="B612" t="s">
        <v>17</v>
      </c>
      <c r="C612" s="19" t="s">
        <v>33</v>
      </c>
      <c r="D612" s="20">
        <v>2</v>
      </c>
      <c r="E612" s="20">
        <v>36</v>
      </c>
      <c r="F612" s="23" t="s">
        <v>13</v>
      </c>
    </row>
    <row r="613" spans="1:6" x14ac:dyDescent="0.3">
      <c r="A613">
        <v>11</v>
      </c>
      <c r="B613" t="s">
        <v>17</v>
      </c>
      <c r="C613" s="19" t="s">
        <v>33</v>
      </c>
      <c r="D613" s="20">
        <v>3</v>
      </c>
      <c r="E613" s="20">
        <v>36</v>
      </c>
      <c r="F613" s="23">
        <v>4</v>
      </c>
    </row>
    <row r="614" spans="1:6" x14ac:dyDescent="0.3">
      <c r="A614">
        <v>11</v>
      </c>
      <c r="B614" t="s">
        <v>17</v>
      </c>
      <c r="C614" s="19" t="s">
        <v>33</v>
      </c>
      <c r="D614" s="20">
        <v>4</v>
      </c>
      <c r="E614" s="20">
        <v>36</v>
      </c>
      <c r="F614" s="23">
        <v>4</v>
      </c>
    </row>
    <row r="615" spans="1:6" x14ac:dyDescent="0.3">
      <c r="A615">
        <v>11</v>
      </c>
      <c r="B615" t="s">
        <v>17</v>
      </c>
      <c r="C615" s="19" t="s">
        <v>33</v>
      </c>
      <c r="D615" s="20">
        <v>5</v>
      </c>
      <c r="E615" s="20">
        <v>36</v>
      </c>
      <c r="F615" s="23">
        <v>3</v>
      </c>
    </row>
    <row r="616" spans="1:6" x14ac:dyDescent="0.3">
      <c r="A616">
        <v>11</v>
      </c>
      <c r="B616" t="s">
        <v>17</v>
      </c>
      <c r="C616" s="19" t="s">
        <v>35</v>
      </c>
      <c r="D616" s="20">
        <v>1</v>
      </c>
      <c r="E616" s="20">
        <v>40</v>
      </c>
      <c r="F616" s="23">
        <v>3</v>
      </c>
    </row>
    <row r="617" spans="1:6" x14ac:dyDescent="0.3">
      <c r="A617">
        <v>11</v>
      </c>
      <c r="B617" t="s">
        <v>17</v>
      </c>
      <c r="C617" s="19" t="s">
        <v>35</v>
      </c>
      <c r="D617" s="20">
        <v>2</v>
      </c>
      <c r="E617" s="20">
        <v>40</v>
      </c>
      <c r="F617" s="23">
        <v>4</v>
      </c>
    </row>
    <row r="618" spans="1:6" x14ac:dyDescent="0.3">
      <c r="A618">
        <v>11</v>
      </c>
      <c r="B618" t="s">
        <v>17</v>
      </c>
      <c r="C618" s="19" t="s">
        <v>35</v>
      </c>
      <c r="D618" s="20">
        <v>3</v>
      </c>
      <c r="E618" s="20">
        <v>40</v>
      </c>
      <c r="F618" s="23" t="s">
        <v>13</v>
      </c>
    </row>
    <row r="619" spans="1:6" x14ac:dyDescent="0.3">
      <c r="A619">
        <v>11</v>
      </c>
      <c r="B619" t="s">
        <v>17</v>
      </c>
      <c r="C619" s="19" t="s">
        <v>35</v>
      </c>
      <c r="D619" s="20">
        <v>4</v>
      </c>
      <c r="E619" s="20">
        <v>40</v>
      </c>
      <c r="F619" s="23" t="s">
        <v>13</v>
      </c>
    </row>
    <row r="620" spans="1:6" x14ac:dyDescent="0.3">
      <c r="A620">
        <v>11</v>
      </c>
      <c r="B620" t="s">
        <v>17</v>
      </c>
      <c r="C620" s="19" t="s">
        <v>35</v>
      </c>
      <c r="D620" s="20">
        <v>5</v>
      </c>
      <c r="E620" s="20">
        <v>40</v>
      </c>
      <c r="F620" s="23" t="s">
        <v>13</v>
      </c>
    </row>
    <row r="621" spans="1:6" x14ac:dyDescent="0.3">
      <c r="A621">
        <v>11</v>
      </c>
      <c r="B621" t="s">
        <v>17</v>
      </c>
      <c r="C621" s="19" t="s">
        <v>36</v>
      </c>
      <c r="D621" s="20">
        <v>6</v>
      </c>
      <c r="E621" s="20">
        <v>40</v>
      </c>
      <c r="F621" s="23">
        <v>2</v>
      </c>
    </row>
    <row r="622" spans="1:6" x14ac:dyDescent="0.3">
      <c r="A622">
        <v>11</v>
      </c>
      <c r="B622" t="s">
        <v>17</v>
      </c>
      <c r="C622" s="19" t="s">
        <v>36</v>
      </c>
      <c r="D622" s="20">
        <v>7</v>
      </c>
      <c r="E622" s="20">
        <v>40</v>
      </c>
      <c r="F622" s="23">
        <v>1.5</v>
      </c>
    </row>
    <row r="623" spans="1:6" x14ac:dyDescent="0.3">
      <c r="A623">
        <v>11</v>
      </c>
      <c r="B623" t="s">
        <v>17</v>
      </c>
      <c r="C623" s="19" t="s">
        <v>36</v>
      </c>
      <c r="D623" s="20">
        <v>8</v>
      </c>
      <c r="E623" s="20">
        <v>40</v>
      </c>
      <c r="F623" s="23">
        <v>2</v>
      </c>
    </row>
    <row r="624" spans="1:6" x14ac:dyDescent="0.3">
      <c r="A624">
        <v>11</v>
      </c>
      <c r="B624" t="s">
        <v>17</v>
      </c>
      <c r="C624" s="19" t="s">
        <v>35</v>
      </c>
      <c r="D624" s="20">
        <v>1</v>
      </c>
      <c r="E624" s="20">
        <v>44</v>
      </c>
      <c r="F624" s="23">
        <v>3.5</v>
      </c>
    </row>
    <row r="625" spans="1:6" x14ac:dyDescent="0.3">
      <c r="A625">
        <v>11</v>
      </c>
      <c r="B625" t="s">
        <v>17</v>
      </c>
      <c r="C625" s="19" t="s">
        <v>35</v>
      </c>
      <c r="D625" s="20">
        <v>2</v>
      </c>
      <c r="E625" s="20">
        <v>44</v>
      </c>
      <c r="F625" s="23">
        <v>4.5</v>
      </c>
    </row>
    <row r="626" spans="1:6" x14ac:dyDescent="0.3">
      <c r="A626">
        <v>11</v>
      </c>
      <c r="B626" t="s">
        <v>17</v>
      </c>
      <c r="C626" s="19" t="s">
        <v>35</v>
      </c>
      <c r="D626" s="20">
        <v>3</v>
      </c>
      <c r="E626" s="20">
        <v>44</v>
      </c>
      <c r="F626" s="23" t="s">
        <v>13</v>
      </c>
    </row>
    <row r="627" spans="1:6" x14ac:dyDescent="0.3">
      <c r="A627">
        <v>11</v>
      </c>
      <c r="B627" t="s">
        <v>17</v>
      </c>
      <c r="C627" s="19" t="s">
        <v>35</v>
      </c>
      <c r="D627" s="20">
        <v>4</v>
      </c>
      <c r="E627" s="20">
        <v>44</v>
      </c>
      <c r="F627" s="23" t="s">
        <v>13</v>
      </c>
    </row>
    <row r="628" spans="1:6" x14ac:dyDescent="0.3">
      <c r="A628">
        <v>11</v>
      </c>
      <c r="B628" t="s">
        <v>17</v>
      </c>
      <c r="C628" s="19" t="s">
        <v>35</v>
      </c>
      <c r="D628" s="20">
        <v>5</v>
      </c>
      <c r="E628" s="20">
        <v>44</v>
      </c>
      <c r="F628" s="23" t="s">
        <v>13</v>
      </c>
    </row>
    <row r="629" spans="1:6" x14ac:dyDescent="0.3">
      <c r="A629">
        <v>11</v>
      </c>
      <c r="B629" t="s">
        <v>17</v>
      </c>
      <c r="C629" s="19" t="s">
        <v>36</v>
      </c>
      <c r="D629" s="20">
        <v>6</v>
      </c>
      <c r="E629" s="20">
        <v>44</v>
      </c>
      <c r="F629" s="23">
        <v>2.5</v>
      </c>
    </row>
    <row r="630" spans="1:6" x14ac:dyDescent="0.3">
      <c r="A630">
        <v>11</v>
      </c>
      <c r="B630" t="s">
        <v>17</v>
      </c>
      <c r="C630" s="19" t="s">
        <v>36</v>
      </c>
      <c r="D630" s="20">
        <v>7</v>
      </c>
      <c r="E630" s="20">
        <v>44</v>
      </c>
      <c r="F630" s="23">
        <v>2.5</v>
      </c>
    </row>
    <row r="631" spans="1:6" x14ac:dyDescent="0.3">
      <c r="A631">
        <v>11</v>
      </c>
      <c r="B631" t="s">
        <v>17</v>
      </c>
      <c r="C631" s="19" t="s">
        <v>36</v>
      </c>
      <c r="D631" s="20">
        <v>8</v>
      </c>
      <c r="E631" s="20">
        <v>44</v>
      </c>
      <c r="F631" s="23">
        <v>2.5</v>
      </c>
    </row>
    <row r="632" spans="1:6" x14ac:dyDescent="0.3">
      <c r="A632">
        <v>11</v>
      </c>
      <c r="B632" t="s">
        <v>17</v>
      </c>
      <c r="C632" s="19" t="s">
        <v>35</v>
      </c>
      <c r="D632" s="20">
        <v>1</v>
      </c>
      <c r="E632" s="20">
        <v>48</v>
      </c>
      <c r="F632" s="23">
        <v>3.5</v>
      </c>
    </row>
    <row r="633" spans="1:6" x14ac:dyDescent="0.3">
      <c r="A633">
        <v>11</v>
      </c>
      <c r="B633" t="s">
        <v>17</v>
      </c>
      <c r="C633" s="19" t="s">
        <v>35</v>
      </c>
      <c r="D633" s="20">
        <v>2</v>
      </c>
      <c r="E633" s="20">
        <v>48</v>
      </c>
      <c r="F633" s="23">
        <v>4.5</v>
      </c>
    </row>
    <row r="634" spans="1:6" x14ac:dyDescent="0.3">
      <c r="A634">
        <v>11</v>
      </c>
      <c r="B634" t="s">
        <v>17</v>
      </c>
      <c r="C634" s="19" t="s">
        <v>35</v>
      </c>
      <c r="D634" s="20">
        <v>3</v>
      </c>
      <c r="E634" s="20">
        <v>48</v>
      </c>
      <c r="F634" s="23" t="s">
        <v>13</v>
      </c>
    </row>
    <row r="635" spans="1:6" x14ac:dyDescent="0.3">
      <c r="A635">
        <v>11</v>
      </c>
      <c r="B635" t="s">
        <v>17</v>
      </c>
      <c r="C635" s="19" t="s">
        <v>35</v>
      </c>
      <c r="D635" s="20">
        <v>4</v>
      </c>
      <c r="E635" s="20">
        <v>48</v>
      </c>
      <c r="F635" s="23" t="s">
        <v>13</v>
      </c>
    </row>
    <row r="636" spans="1:6" x14ac:dyDescent="0.3">
      <c r="A636">
        <v>11</v>
      </c>
      <c r="B636" t="s">
        <v>17</v>
      </c>
      <c r="C636" s="19" t="s">
        <v>35</v>
      </c>
      <c r="D636" s="20">
        <v>5</v>
      </c>
      <c r="E636" s="20">
        <v>48</v>
      </c>
      <c r="F636" s="23" t="s">
        <v>13</v>
      </c>
    </row>
    <row r="637" spans="1:6" x14ac:dyDescent="0.3">
      <c r="A637">
        <v>11</v>
      </c>
      <c r="B637" t="s">
        <v>17</v>
      </c>
      <c r="C637" s="19" t="s">
        <v>36</v>
      </c>
      <c r="D637" s="20">
        <v>6</v>
      </c>
      <c r="E637" s="20">
        <v>48</v>
      </c>
      <c r="F637" s="23">
        <v>3.5</v>
      </c>
    </row>
    <row r="638" spans="1:6" x14ac:dyDescent="0.3">
      <c r="A638">
        <v>11</v>
      </c>
      <c r="B638" t="s">
        <v>17</v>
      </c>
      <c r="C638" s="19" t="s">
        <v>36</v>
      </c>
      <c r="D638" s="20">
        <v>7</v>
      </c>
      <c r="E638" s="20">
        <v>48</v>
      </c>
      <c r="F638" s="23">
        <v>2.5</v>
      </c>
    </row>
    <row r="639" spans="1:6" x14ac:dyDescent="0.3">
      <c r="A639">
        <v>11</v>
      </c>
      <c r="B639" t="s">
        <v>17</v>
      </c>
      <c r="C639" s="19" t="s">
        <v>36</v>
      </c>
      <c r="D639" s="20">
        <v>8</v>
      </c>
      <c r="E639" s="20">
        <v>48</v>
      </c>
      <c r="F639" s="23">
        <v>2.5</v>
      </c>
    </row>
    <row r="640" spans="1:6" x14ac:dyDescent="0.3">
      <c r="A640">
        <v>12</v>
      </c>
      <c r="B640" t="s">
        <v>15</v>
      </c>
      <c r="C640" s="19" t="s">
        <v>31</v>
      </c>
      <c r="D640" s="20">
        <v>1</v>
      </c>
      <c r="E640" s="20">
        <v>20</v>
      </c>
      <c r="F640" s="23">
        <v>0</v>
      </c>
    </row>
    <row r="641" spans="1:6" x14ac:dyDescent="0.3">
      <c r="A641">
        <v>12</v>
      </c>
      <c r="B641" t="s">
        <v>15</v>
      </c>
      <c r="C641" s="19" t="s">
        <v>31</v>
      </c>
      <c r="D641" s="20">
        <v>2</v>
      </c>
      <c r="E641" s="20">
        <v>20</v>
      </c>
      <c r="F641" s="23">
        <v>0</v>
      </c>
    </row>
    <row r="642" spans="1:6" x14ac:dyDescent="0.3">
      <c r="A642">
        <v>12</v>
      </c>
      <c r="B642" t="s">
        <v>15</v>
      </c>
      <c r="C642" s="19" t="s">
        <v>31</v>
      </c>
      <c r="D642" s="20">
        <v>3</v>
      </c>
      <c r="E642" s="20">
        <v>20</v>
      </c>
      <c r="F642" s="23" t="s">
        <v>13</v>
      </c>
    </row>
    <row r="643" spans="1:6" x14ac:dyDescent="0.3">
      <c r="A643">
        <v>12</v>
      </c>
      <c r="B643" t="s">
        <v>15</v>
      </c>
      <c r="C643" s="19" t="s">
        <v>31</v>
      </c>
      <c r="D643" s="20">
        <v>4</v>
      </c>
      <c r="E643" s="20">
        <v>20</v>
      </c>
      <c r="F643" s="23" t="s">
        <v>13</v>
      </c>
    </row>
    <row r="644" spans="1:6" x14ac:dyDescent="0.3">
      <c r="A644">
        <v>12</v>
      </c>
      <c r="B644" t="s">
        <v>15</v>
      </c>
      <c r="C644" s="19" t="s">
        <v>31</v>
      </c>
      <c r="D644" s="20">
        <v>5</v>
      </c>
      <c r="E644" s="20">
        <v>20</v>
      </c>
      <c r="F644" s="23" t="s">
        <v>13</v>
      </c>
    </row>
    <row r="645" spans="1:6" x14ac:dyDescent="0.3">
      <c r="A645">
        <v>12</v>
      </c>
      <c r="B645" t="s">
        <v>15</v>
      </c>
      <c r="C645" s="19" t="s">
        <v>31</v>
      </c>
      <c r="D645" s="20">
        <v>1</v>
      </c>
      <c r="E645" s="20">
        <v>24</v>
      </c>
      <c r="F645" s="23">
        <v>0</v>
      </c>
    </row>
    <row r="646" spans="1:6" x14ac:dyDescent="0.3">
      <c r="A646">
        <v>12</v>
      </c>
      <c r="B646" t="s">
        <v>15</v>
      </c>
      <c r="C646" s="19" t="s">
        <v>31</v>
      </c>
      <c r="D646" s="20">
        <v>2</v>
      </c>
      <c r="E646" s="20">
        <v>24</v>
      </c>
      <c r="F646" s="23">
        <v>0</v>
      </c>
    </row>
    <row r="647" spans="1:6" x14ac:dyDescent="0.3">
      <c r="A647">
        <v>12</v>
      </c>
      <c r="B647" t="s">
        <v>15</v>
      </c>
      <c r="C647" s="19" t="s">
        <v>31</v>
      </c>
      <c r="D647" s="20">
        <v>3</v>
      </c>
      <c r="E647" s="20">
        <v>24</v>
      </c>
      <c r="F647" s="23">
        <v>0</v>
      </c>
    </row>
    <row r="648" spans="1:6" x14ac:dyDescent="0.3">
      <c r="A648">
        <v>12</v>
      </c>
      <c r="B648" t="s">
        <v>15</v>
      </c>
      <c r="C648" s="19" t="s">
        <v>31</v>
      </c>
      <c r="D648" s="20">
        <v>4</v>
      </c>
      <c r="E648" s="20">
        <v>24</v>
      </c>
      <c r="F648" s="23">
        <v>0</v>
      </c>
    </row>
    <row r="649" spans="1:6" x14ac:dyDescent="0.3">
      <c r="A649">
        <v>12</v>
      </c>
      <c r="B649" t="s">
        <v>15</v>
      </c>
      <c r="C649" s="19" t="s">
        <v>31</v>
      </c>
      <c r="D649" s="20">
        <v>5</v>
      </c>
      <c r="E649" s="20">
        <v>24</v>
      </c>
      <c r="F649" s="23">
        <v>0</v>
      </c>
    </row>
    <row r="650" spans="1:6" x14ac:dyDescent="0.3">
      <c r="A650">
        <v>12</v>
      </c>
      <c r="B650" t="s">
        <v>15</v>
      </c>
      <c r="C650" s="19" t="s">
        <v>32</v>
      </c>
      <c r="D650" s="20">
        <v>9</v>
      </c>
      <c r="E650" s="20">
        <v>24</v>
      </c>
      <c r="F650" s="23">
        <v>0</v>
      </c>
    </row>
    <row r="651" spans="1:6" x14ac:dyDescent="0.3">
      <c r="A651">
        <v>12</v>
      </c>
      <c r="B651" t="s">
        <v>15</v>
      </c>
      <c r="C651" s="19" t="s">
        <v>32</v>
      </c>
      <c r="D651" s="20">
        <v>10</v>
      </c>
      <c r="E651" s="20">
        <v>24</v>
      </c>
      <c r="F651" s="23">
        <v>0</v>
      </c>
    </row>
    <row r="652" spans="1:6" x14ac:dyDescent="0.3">
      <c r="A652">
        <v>12</v>
      </c>
      <c r="B652" t="s">
        <v>15</v>
      </c>
      <c r="C652" s="19" t="s">
        <v>32</v>
      </c>
      <c r="D652" s="20">
        <v>11</v>
      </c>
      <c r="E652" s="20">
        <v>24</v>
      </c>
      <c r="F652" s="23">
        <v>0</v>
      </c>
    </row>
    <row r="653" spans="1:6" x14ac:dyDescent="0.3">
      <c r="A653">
        <v>12</v>
      </c>
      <c r="B653" t="s">
        <v>15</v>
      </c>
      <c r="C653" s="19" t="s">
        <v>33</v>
      </c>
      <c r="D653" s="20">
        <v>1</v>
      </c>
      <c r="E653" s="20">
        <v>28</v>
      </c>
      <c r="F653" s="23" t="s">
        <v>13</v>
      </c>
    </row>
    <row r="654" spans="1:6" x14ac:dyDescent="0.3">
      <c r="A654">
        <v>12</v>
      </c>
      <c r="B654" t="s">
        <v>15</v>
      </c>
      <c r="C654" s="19" t="s">
        <v>33</v>
      </c>
      <c r="D654" s="20">
        <v>2</v>
      </c>
      <c r="E654" s="20">
        <v>28</v>
      </c>
      <c r="F654" s="23" t="s">
        <v>13</v>
      </c>
    </row>
    <row r="655" spans="1:6" x14ac:dyDescent="0.3">
      <c r="A655">
        <v>12</v>
      </c>
      <c r="B655" t="s">
        <v>15</v>
      </c>
      <c r="C655" s="19" t="s">
        <v>33</v>
      </c>
      <c r="D655" s="20">
        <v>3</v>
      </c>
      <c r="E655" s="20">
        <v>28</v>
      </c>
      <c r="F655" s="23">
        <v>0</v>
      </c>
    </row>
    <row r="656" spans="1:6" x14ac:dyDescent="0.3">
      <c r="A656">
        <v>12</v>
      </c>
      <c r="B656" t="s">
        <v>15</v>
      </c>
      <c r="C656" s="19" t="s">
        <v>33</v>
      </c>
      <c r="D656" s="20">
        <v>4</v>
      </c>
      <c r="E656" s="20">
        <v>28</v>
      </c>
      <c r="F656" s="23">
        <v>0</v>
      </c>
    </row>
    <row r="657" spans="1:6" x14ac:dyDescent="0.3">
      <c r="A657">
        <v>12</v>
      </c>
      <c r="B657" t="s">
        <v>15</v>
      </c>
      <c r="C657" s="19" t="s">
        <v>33</v>
      </c>
      <c r="D657" s="20">
        <v>5</v>
      </c>
      <c r="E657" s="20">
        <v>28</v>
      </c>
      <c r="F657" s="23">
        <v>0</v>
      </c>
    </row>
    <row r="658" spans="1:6" x14ac:dyDescent="0.3">
      <c r="A658">
        <v>12</v>
      </c>
      <c r="B658" t="s">
        <v>15</v>
      </c>
      <c r="C658" s="19" t="s">
        <v>33</v>
      </c>
      <c r="D658" s="20">
        <v>1</v>
      </c>
      <c r="E658" s="20">
        <v>32</v>
      </c>
      <c r="F658" s="23" t="s">
        <v>13</v>
      </c>
    </row>
    <row r="659" spans="1:6" x14ac:dyDescent="0.3">
      <c r="A659">
        <v>12</v>
      </c>
      <c r="B659" t="s">
        <v>15</v>
      </c>
      <c r="C659" s="19" t="s">
        <v>33</v>
      </c>
      <c r="D659" s="20">
        <v>2</v>
      </c>
      <c r="E659" s="20">
        <v>32</v>
      </c>
      <c r="F659" s="23" t="s">
        <v>13</v>
      </c>
    </row>
    <row r="660" spans="1:6" x14ac:dyDescent="0.3">
      <c r="A660">
        <v>12</v>
      </c>
      <c r="B660" t="s">
        <v>15</v>
      </c>
      <c r="C660" s="19" t="s">
        <v>33</v>
      </c>
      <c r="D660" s="20">
        <v>3</v>
      </c>
      <c r="E660" s="20">
        <v>32</v>
      </c>
      <c r="F660" s="23">
        <v>0.5</v>
      </c>
    </row>
    <row r="661" spans="1:6" x14ac:dyDescent="0.3">
      <c r="A661">
        <v>12</v>
      </c>
      <c r="B661" t="s">
        <v>15</v>
      </c>
      <c r="C661" s="19" t="s">
        <v>33</v>
      </c>
      <c r="D661" s="20">
        <v>4</v>
      </c>
      <c r="E661" s="20">
        <v>32</v>
      </c>
      <c r="F661" s="23">
        <v>0.5</v>
      </c>
    </row>
    <row r="662" spans="1:6" x14ac:dyDescent="0.3">
      <c r="A662">
        <v>12</v>
      </c>
      <c r="B662" t="s">
        <v>15</v>
      </c>
      <c r="C662" s="19" t="s">
        <v>33</v>
      </c>
      <c r="D662" s="20">
        <v>5</v>
      </c>
      <c r="E662" s="20">
        <v>32</v>
      </c>
      <c r="F662" s="23">
        <v>0.5</v>
      </c>
    </row>
    <row r="663" spans="1:6" x14ac:dyDescent="0.3">
      <c r="A663">
        <v>12</v>
      </c>
      <c r="B663" t="s">
        <v>15</v>
      </c>
      <c r="C663" s="19" t="s">
        <v>34</v>
      </c>
      <c r="D663" s="20">
        <v>6</v>
      </c>
      <c r="E663" s="20">
        <v>32</v>
      </c>
      <c r="F663" s="23">
        <v>0</v>
      </c>
    </row>
    <row r="664" spans="1:6" x14ac:dyDescent="0.3">
      <c r="A664">
        <v>12</v>
      </c>
      <c r="B664" t="s">
        <v>15</v>
      </c>
      <c r="C664" s="19" t="s">
        <v>34</v>
      </c>
      <c r="D664" s="20">
        <v>7</v>
      </c>
      <c r="E664" s="20">
        <v>32</v>
      </c>
      <c r="F664" s="23">
        <v>0</v>
      </c>
    </row>
    <row r="665" spans="1:6" x14ac:dyDescent="0.3">
      <c r="A665">
        <v>12</v>
      </c>
      <c r="B665" t="s">
        <v>15</v>
      </c>
      <c r="C665" s="19" t="s">
        <v>34</v>
      </c>
      <c r="D665" s="20">
        <v>8</v>
      </c>
      <c r="E665" s="20">
        <v>32</v>
      </c>
      <c r="F665" s="23">
        <v>0</v>
      </c>
    </row>
    <row r="666" spans="1:6" x14ac:dyDescent="0.3">
      <c r="A666">
        <v>12</v>
      </c>
      <c r="B666" t="s">
        <v>15</v>
      </c>
      <c r="C666" s="19" t="s">
        <v>33</v>
      </c>
      <c r="D666" s="20">
        <v>1</v>
      </c>
      <c r="E666" s="20">
        <v>36</v>
      </c>
      <c r="F666" s="23" t="s">
        <v>13</v>
      </c>
    </row>
    <row r="667" spans="1:6" x14ac:dyDescent="0.3">
      <c r="A667">
        <v>12</v>
      </c>
      <c r="B667" t="s">
        <v>15</v>
      </c>
      <c r="C667" s="19" t="s">
        <v>33</v>
      </c>
      <c r="D667" s="20">
        <v>2</v>
      </c>
      <c r="E667" s="20">
        <v>36</v>
      </c>
      <c r="F667" s="23" t="s">
        <v>13</v>
      </c>
    </row>
    <row r="668" spans="1:6" x14ac:dyDescent="0.3">
      <c r="A668">
        <v>12</v>
      </c>
      <c r="B668" t="s">
        <v>15</v>
      </c>
      <c r="C668" s="19" t="s">
        <v>33</v>
      </c>
      <c r="D668" s="20">
        <v>3</v>
      </c>
      <c r="E668" s="20">
        <v>36</v>
      </c>
      <c r="F668" s="23">
        <v>1</v>
      </c>
    </row>
    <row r="669" spans="1:6" x14ac:dyDescent="0.3">
      <c r="A669">
        <v>12</v>
      </c>
      <c r="B669" t="s">
        <v>15</v>
      </c>
      <c r="C669" s="19" t="s">
        <v>33</v>
      </c>
      <c r="D669" s="20">
        <v>4</v>
      </c>
      <c r="E669" s="20">
        <v>36</v>
      </c>
      <c r="F669" s="23">
        <v>0.75</v>
      </c>
    </row>
    <row r="670" spans="1:6" x14ac:dyDescent="0.3">
      <c r="A670">
        <v>12</v>
      </c>
      <c r="B670" t="s">
        <v>15</v>
      </c>
      <c r="C670" s="19" t="s">
        <v>33</v>
      </c>
      <c r="D670" s="20">
        <v>5</v>
      </c>
      <c r="E670" s="20">
        <v>36</v>
      </c>
      <c r="F670" s="23">
        <v>1</v>
      </c>
    </row>
    <row r="671" spans="1:6" x14ac:dyDescent="0.3">
      <c r="A671">
        <v>12</v>
      </c>
      <c r="B671" t="s">
        <v>15</v>
      </c>
      <c r="C671" s="19" t="s">
        <v>35</v>
      </c>
      <c r="D671" s="20">
        <v>1</v>
      </c>
      <c r="E671" s="20">
        <v>40</v>
      </c>
      <c r="F671" s="23">
        <v>2</v>
      </c>
    </row>
    <row r="672" spans="1:6" x14ac:dyDescent="0.3">
      <c r="A672">
        <v>12</v>
      </c>
      <c r="B672" t="s">
        <v>15</v>
      </c>
      <c r="C672" s="19" t="s">
        <v>35</v>
      </c>
      <c r="D672" s="20">
        <v>2</v>
      </c>
      <c r="E672" s="20">
        <v>40</v>
      </c>
      <c r="F672" s="23">
        <v>3</v>
      </c>
    </row>
    <row r="673" spans="1:6" x14ac:dyDescent="0.3">
      <c r="A673">
        <v>12</v>
      </c>
      <c r="B673" t="s">
        <v>15</v>
      </c>
      <c r="C673" s="19" t="s">
        <v>35</v>
      </c>
      <c r="D673" s="20">
        <v>3</v>
      </c>
      <c r="E673" s="20">
        <v>40</v>
      </c>
      <c r="F673" s="23" t="s">
        <v>13</v>
      </c>
    </row>
    <row r="674" spans="1:6" x14ac:dyDescent="0.3">
      <c r="A674">
        <v>12</v>
      </c>
      <c r="B674" t="s">
        <v>15</v>
      </c>
      <c r="C674" s="19" t="s">
        <v>35</v>
      </c>
      <c r="D674" s="20">
        <v>4</v>
      </c>
      <c r="E674" s="20">
        <v>40</v>
      </c>
      <c r="F674" s="23" t="s">
        <v>13</v>
      </c>
    </row>
    <row r="675" spans="1:6" x14ac:dyDescent="0.3">
      <c r="A675">
        <v>12</v>
      </c>
      <c r="B675" t="s">
        <v>15</v>
      </c>
      <c r="C675" s="19" t="s">
        <v>35</v>
      </c>
      <c r="D675" s="20">
        <v>5</v>
      </c>
      <c r="E675" s="20">
        <v>40</v>
      </c>
      <c r="F675" s="23" t="s">
        <v>13</v>
      </c>
    </row>
    <row r="676" spans="1:6" x14ac:dyDescent="0.3">
      <c r="A676">
        <v>12</v>
      </c>
      <c r="B676" t="s">
        <v>15</v>
      </c>
      <c r="C676" s="19" t="s">
        <v>36</v>
      </c>
      <c r="D676" s="20">
        <v>9</v>
      </c>
      <c r="E676" s="20">
        <v>40</v>
      </c>
      <c r="F676" s="23">
        <v>1</v>
      </c>
    </row>
    <row r="677" spans="1:6" x14ac:dyDescent="0.3">
      <c r="A677">
        <v>12</v>
      </c>
      <c r="B677" t="s">
        <v>15</v>
      </c>
      <c r="C677" s="19" t="s">
        <v>36</v>
      </c>
      <c r="D677" s="20">
        <v>10</v>
      </c>
      <c r="E677" s="20">
        <v>40</v>
      </c>
      <c r="F677" s="23">
        <v>1</v>
      </c>
    </row>
    <row r="678" spans="1:6" x14ac:dyDescent="0.3">
      <c r="A678">
        <v>12</v>
      </c>
      <c r="B678" t="s">
        <v>15</v>
      </c>
      <c r="C678" s="19" t="s">
        <v>36</v>
      </c>
      <c r="D678" s="20">
        <v>11</v>
      </c>
      <c r="E678" s="20">
        <v>40</v>
      </c>
      <c r="F678" s="23">
        <v>0.5</v>
      </c>
    </row>
    <row r="679" spans="1:6" x14ac:dyDescent="0.3">
      <c r="A679">
        <v>12</v>
      </c>
      <c r="B679" t="s">
        <v>15</v>
      </c>
      <c r="C679" s="19" t="s">
        <v>35</v>
      </c>
      <c r="D679" s="20">
        <v>1</v>
      </c>
      <c r="E679" s="20">
        <v>44</v>
      </c>
      <c r="F679" s="23">
        <v>2</v>
      </c>
    </row>
    <row r="680" spans="1:6" x14ac:dyDescent="0.3">
      <c r="A680">
        <v>12</v>
      </c>
      <c r="B680" t="s">
        <v>15</v>
      </c>
      <c r="C680" s="19" t="s">
        <v>35</v>
      </c>
      <c r="D680" s="20">
        <v>2</v>
      </c>
      <c r="E680" s="20">
        <v>44</v>
      </c>
      <c r="F680" s="23">
        <v>3</v>
      </c>
    </row>
    <row r="681" spans="1:6" x14ac:dyDescent="0.3">
      <c r="A681">
        <v>12</v>
      </c>
      <c r="B681" t="s">
        <v>15</v>
      </c>
      <c r="C681" s="19" t="s">
        <v>35</v>
      </c>
      <c r="D681" s="20">
        <v>3</v>
      </c>
      <c r="E681" s="20">
        <v>44</v>
      </c>
      <c r="F681" s="23" t="s">
        <v>13</v>
      </c>
    </row>
    <row r="682" spans="1:6" x14ac:dyDescent="0.3">
      <c r="A682">
        <v>12</v>
      </c>
      <c r="B682" t="s">
        <v>15</v>
      </c>
      <c r="C682" s="19" t="s">
        <v>35</v>
      </c>
      <c r="D682" s="20">
        <v>4</v>
      </c>
      <c r="E682" s="20">
        <v>44</v>
      </c>
      <c r="F682" s="23" t="s">
        <v>13</v>
      </c>
    </row>
    <row r="683" spans="1:6" x14ac:dyDescent="0.3">
      <c r="A683">
        <v>12</v>
      </c>
      <c r="B683" t="s">
        <v>15</v>
      </c>
      <c r="C683" s="19" t="s">
        <v>35</v>
      </c>
      <c r="D683" s="20">
        <v>5</v>
      </c>
      <c r="E683" s="20">
        <v>44</v>
      </c>
      <c r="F683" s="23" t="s">
        <v>13</v>
      </c>
    </row>
    <row r="684" spans="1:6" x14ac:dyDescent="0.3">
      <c r="A684">
        <v>12</v>
      </c>
      <c r="B684" t="s">
        <v>15</v>
      </c>
      <c r="C684" s="19" t="s">
        <v>36</v>
      </c>
      <c r="D684" s="20">
        <v>9</v>
      </c>
      <c r="E684" s="20">
        <v>44</v>
      </c>
      <c r="F684" s="23">
        <v>2</v>
      </c>
    </row>
    <row r="685" spans="1:6" x14ac:dyDescent="0.3">
      <c r="A685">
        <v>12</v>
      </c>
      <c r="B685" t="s">
        <v>15</v>
      </c>
      <c r="C685" s="19" t="s">
        <v>36</v>
      </c>
      <c r="D685" s="20">
        <v>10</v>
      </c>
      <c r="E685" s="20">
        <v>44</v>
      </c>
      <c r="F685" s="23">
        <v>1.5</v>
      </c>
    </row>
    <row r="686" spans="1:6" x14ac:dyDescent="0.3">
      <c r="A686">
        <v>12</v>
      </c>
      <c r="B686" t="s">
        <v>15</v>
      </c>
      <c r="C686" s="19" t="s">
        <v>36</v>
      </c>
      <c r="D686" s="20">
        <v>11</v>
      </c>
      <c r="E686" s="20">
        <v>44</v>
      </c>
      <c r="F686" s="23">
        <v>1</v>
      </c>
    </row>
    <row r="687" spans="1:6" x14ac:dyDescent="0.3">
      <c r="A687">
        <v>12</v>
      </c>
      <c r="B687" t="s">
        <v>15</v>
      </c>
      <c r="C687" s="19" t="s">
        <v>35</v>
      </c>
      <c r="D687" s="20">
        <v>1</v>
      </c>
      <c r="E687" s="20">
        <v>48</v>
      </c>
      <c r="F687" s="23">
        <v>2.5</v>
      </c>
    </row>
    <row r="688" spans="1:6" x14ac:dyDescent="0.3">
      <c r="A688">
        <v>12</v>
      </c>
      <c r="B688" t="s">
        <v>15</v>
      </c>
      <c r="C688" s="19" t="s">
        <v>35</v>
      </c>
      <c r="D688" s="20">
        <v>2</v>
      </c>
      <c r="E688" s="20">
        <v>48</v>
      </c>
      <c r="F688" s="23">
        <v>3</v>
      </c>
    </row>
    <row r="689" spans="1:6" x14ac:dyDescent="0.3">
      <c r="A689">
        <v>12</v>
      </c>
      <c r="B689" t="s">
        <v>15</v>
      </c>
      <c r="C689" s="19" t="s">
        <v>35</v>
      </c>
      <c r="D689" s="20">
        <v>3</v>
      </c>
      <c r="E689" s="20">
        <v>48</v>
      </c>
      <c r="F689" s="23" t="s">
        <v>13</v>
      </c>
    </row>
    <row r="690" spans="1:6" x14ac:dyDescent="0.3">
      <c r="A690">
        <v>12</v>
      </c>
      <c r="B690" t="s">
        <v>15</v>
      </c>
      <c r="C690" s="19" t="s">
        <v>35</v>
      </c>
      <c r="D690" s="20">
        <v>4</v>
      </c>
      <c r="E690" s="20">
        <v>48</v>
      </c>
      <c r="F690" s="23" t="s">
        <v>13</v>
      </c>
    </row>
    <row r="691" spans="1:6" x14ac:dyDescent="0.3">
      <c r="A691">
        <v>12</v>
      </c>
      <c r="B691" t="s">
        <v>15</v>
      </c>
      <c r="C691" s="19" t="s">
        <v>35</v>
      </c>
      <c r="D691" s="20">
        <v>5</v>
      </c>
      <c r="E691" s="20">
        <v>48</v>
      </c>
      <c r="F691" s="23" t="s">
        <v>13</v>
      </c>
    </row>
    <row r="692" spans="1:6" x14ac:dyDescent="0.3">
      <c r="A692">
        <v>12</v>
      </c>
      <c r="B692" t="s">
        <v>15</v>
      </c>
      <c r="C692" s="19" t="s">
        <v>37</v>
      </c>
      <c r="D692" s="20">
        <v>6</v>
      </c>
      <c r="E692" s="20">
        <v>48</v>
      </c>
      <c r="F692" s="23">
        <v>2</v>
      </c>
    </row>
    <row r="693" spans="1:6" x14ac:dyDescent="0.3">
      <c r="A693">
        <v>12</v>
      </c>
      <c r="B693" t="s">
        <v>15</v>
      </c>
      <c r="C693" s="19" t="s">
        <v>37</v>
      </c>
      <c r="D693" s="20">
        <v>7</v>
      </c>
      <c r="E693" s="20">
        <v>48</v>
      </c>
      <c r="F693" s="23">
        <v>2</v>
      </c>
    </row>
    <row r="694" spans="1:6" x14ac:dyDescent="0.3">
      <c r="A694">
        <v>12</v>
      </c>
      <c r="B694" t="s">
        <v>15</v>
      </c>
      <c r="C694" s="19" t="s">
        <v>37</v>
      </c>
      <c r="D694" s="20">
        <v>8</v>
      </c>
      <c r="E694" s="20">
        <v>48</v>
      </c>
      <c r="F694" s="23">
        <v>1.5</v>
      </c>
    </row>
    <row r="695" spans="1:6" x14ac:dyDescent="0.3">
      <c r="A695">
        <v>12</v>
      </c>
      <c r="B695" t="s">
        <v>15</v>
      </c>
      <c r="C695" s="19" t="s">
        <v>36</v>
      </c>
      <c r="D695" s="20">
        <v>9</v>
      </c>
      <c r="E695" s="20">
        <v>48</v>
      </c>
      <c r="F695" s="23">
        <v>2</v>
      </c>
    </row>
    <row r="696" spans="1:6" x14ac:dyDescent="0.3">
      <c r="A696">
        <v>12</v>
      </c>
      <c r="B696" t="s">
        <v>15</v>
      </c>
      <c r="C696" s="19" t="s">
        <v>36</v>
      </c>
      <c r="D696" s="20">
        <v>10</v>
      </c>
      <c r="E696" s="20">
        <v>48</v>
      </c>
      <c r="F696" s="23">
        <v>1.5</v>
      </c>
    </row>
    <row r="697" spans="1:6" x14ac:dyDescent="0.3">
      <c r="A697">
        <v>12</v>
      </c>
      <c r="B697" t="s">
        <v>15</v>
      </c>
      <c r="C697" s="19" t="s">
        <v>36</v>
      </c>
      <c r="D697" s="20">
        <v>11</v>
      </c>
      <c r="E697" s="20">
        <v>48</v>
      </c>
      <c r="F697" s="23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DB887-39DF-4F26-A017-6C472748E1F7}">
  <dimension ref="A1:P797"/>
  <sheetViews>
    <sheetView tabSelected="1" workbookViewId="0">
      <selection activeCell="T8" sqref="T8"/>
    </sheetView>
  </sheetViews>
  <sheetFormatPr defaultColWidth="9.21875" defaultRowHeight="14.4" x14ac:dyDescent="0.3"/>
  <cols>
    <col min="1" max="2" width="9.21875" style="28"/>
    <col min="3" max="3" width="0" style="28" hidden="1" customWidth="1"/>
    <col min="4" max="4" width="7.21875" style="28" hidden="1" customWidth="1"/>
    <col min="5" max="5" width="9.21875" style="37"/>
    <col min="6" max="6" width="9.21875" style="28"/>
    <col min="7" max="8" width="9.21875" style="28" customWidth="1"/>
    <col min="9" max="10" width="7.77734375" style="28" customWidth="1"/>
    <col min="11" max="11" width="9.21875" style="31"/>
    <col min="12" max="13" width="9.21875" style="31" customWidth="1"/>
    <col min="14" max="14" width="9.21875" style="32"/>
    <col min="15" max="15" width="9.77734375" style="31" customWidth="1"/>
    <col min="16" max="16" width="8.77734375" style="32" customWidth="1"/>
    <col min="17" max="16384" width="9.21875" style="28"/>
  </cols>
  <sheetData>
    <row r="1" spans="1:16" ht="52.8" x14ac:dyDescent="0.3">
      <c r="A1" s="24" t="s">
        <v>38</v>
      </c>
      <c r="B1" s="24" t="s">
        <v>39</v>
      </c>
      <c r="C1" s="24" t="s">
        <v>40</v>
      </c>
      <c r="D1" s="24" t="s">
        <v>41</v>
      </c>
      <c r="E1" s="25" t="s">
        <v>42</v>
      </c>
      <c r="F1" s="24" t="s">
        <v>43</v>
      </c>
      <c r="G1" s="24" t="s">
        <v>44</v>
      </c>
      <c r="H1" s="24" t="s">
        <v>45</v>
      </c>
      <c r="I1" s="24" t="s">
        <v>46</v>
      </c>
      <c r="J1" s="24" t="s">
        <v>47</v>
      </c>
      <c r="K1" s="26" t="s">
        <v>48</v>
      </c>
      <c r="L1" s="26" t="s">
        <v>49</v>
      </c>
      <c r="M1" s="26" t="s">
        <v>50</v>
      </c>
      <c r="N1" s="27" t="s">
        <v>51</v>
      </c>
      <c r="O1" s="26" t="s">
        <v>52</v>
      </c>
      <c r="P1" s="27" t="s">
        <v>53</v>
      </c>
    </row>
    <row r="2" spans="1:16" ht="12.75" customHeight="1" x14ac:dyDescent="0.3">
      <c r="A2" s="28">
        <v>1</v>
      </c>
      <c r="B2" s="28">
        <v>24</v>
      </c>
      <c r="C2" s="28">
        <v>1</v>
      </c>
      <c r="D2" s="29" t="s">
        <v>54</v>
      </c>
      <c r="E2" s="30" t="s">
        <v>14</v>
      </c>
      <c r="F2" s="29" t="s">
        <v>55</v>
      </c>
      <c r="G2" s="29">
        <v>0.36499999999999999</v>
      </c>
      <c r="H2" s="29">
        <v>0.32100000000000001</v>
      </c>
      <c r="I2" s="29">
        <v>0.34200000000000003</v>
      </c>
      <c r="J2" s="29">
        <f>I2-0.0202</f>
        <v>0.32180000000000003</v>
      </c>
      <c r="K2" s="31">
        <f t="shared" ref="K2:K61" si="0">AVERAGE(L2:M2)*0.1</f>
        <v>41500</v>
      </c>
      <c r="L2" s="31">
        <f>43/(0.01*0.01)</f>
        <v>430000</v>
      </c>
      <c r="M2" s="31">
        <f>4/(0.001*0.01)</f>
        <v>399999.99999999994</v>
      </c>
      <c r="N2" s="32">
        <f t="shared" ref="N2:N61" si="1">LOG10(K2)</f>
        <v>4.6180480967120925</v>
      </c>
      <c r="O2" s="31">
        <f>J2/K2</f>
        <v>7.7542168674698802E-6</v>
      </c>
      <c r="P2" s="32">
        <f>J2/N2</f>
        <v>6.9683120067353069E-2</v>
      </c>
    </row>
    <row r="3" spans="1:16" ht="12.75" customHeight="1" x14ac:dyDescent="0.3">
      <c r="A3" s="28">
        <v>1</v>
      </c>
      <c r="B3" s="28">
        <v>24</v>
      </c>
      <c r="C3" s="28">
        <v>1</v>
      </c>
      <c r="D3" s="29" t="s">
        <v>54</v>
      </c>
      <c r="E3" s="30" t="s">
        <v>14</v>
      </c>
      <c r="F3" s="29" t="s">
        <v>56</v>
      </c>
      <c r="G3" s="29">
        <v>0.45200000000000001</v>
      </c>
      <c r="H3" s="29">
        <v>0.40799999999999997</v>
      </c>
      <c r="I3" s="29"/>
      <c r="J3" s="29"/>
      <c r="K3" s="31">
        <f t="shared" si="0"/>
        <v>41500</v>
      </c>
      <c r="L3" s="31">
        <f>43/(0.01*0.01)</f>
        <v>430000</v>
      </c>
      <c r="M3" s="31">
        <f>4/(0.001*0.01)</f>
        <v>399999.99999999994</v>
      </c>
      <c r="N3" s="32">
        <f t="shared" si="1"/>
        <v>4.6180480967120925</v>
      </c>
    </row>
    <row r="4" spans="1:16" ht="12.75" customHeight="1" x14ac:dyDescent="0.3">
      <c r="A4" s="28">
        <v>1</v>
      </c>
      <c r="B4" s="28">
        <v>24</v>
      </c>
      <c r="C4" s="28">
        <v>1</v>
      </c>
      <c r="D4" s="29" t="s">
        <v>54</v>
      </c>
      <c r="E4" s="30" t="s">
        <v>14</v>
      </c>
      <c r="F4" s="29" t="s">
        <v>57</v>
      </c>
      <c r="G4" s="29">
        <v>0.39</v>
      </c>
      <c r="H4" s="29">
        <v>0.34499999999999997</v>
      </c>
      <c r="I4" s="29"/>
      <c r="J4" s="29"/>
      <c r="K4" s="31">
        <f t="shared" si="0"/>
        <v>41500</v>
      </c>
      <c r="L4" s="31">
        <f>43/(0.01*0.01)</f>
        <v>430000</v>
      </c>
      <c r="M4" s="31">
        <f>4/(0.001*0.01)</f>
        <v>399999.99999999994</v>
      </c>
      <c r="N4" s="32">
        <f t="shared" si="1"/>
        <v>4.6180480967120925</v>
      </c>
    </row>
    <row r="5" spans="1:16" ht="12.75" customHeight="1" x14ac:dyDescent="0.3">
      <c r="A5" s="28">
        <v>1</v>
      </c>
      <c r="B5" s="28">
        <v>24</v>
      </c>
      <c r="C5" s="28">
        <v>1</v>
      </c>
      <c r="D5" s="29" t="s">
        <v>54</v>
      </c>
      <c r="E5" s="30" t="s">
        <v>14</v>
      </c>
      <c r="F5" s="29" t="s">
        <v>58</v>
      </c>
      <c r="G5" s="29">
        <v>0.33700000000000002</v>
      </c>
      <c r="H5" s="29">
        <v>0.29299999999999998</v>
      </c>
      <c r="I5" s="29"/>
      <c r="J5" s="29"/>
      <c r="K5" s="31">
        <f t="shared" si="0"/>
        <v>41500</v>
      </c>
      <c r="L5" s="31">
        <f>43/(0.01*0.01)</f>
        <v>430000</v>
      </c>
      <c r="M5" s="31">
        <f>4/(0.001*0.01)</f>
        <v>399999.99999999994</v>
      </c>
      <c r="N5" s="32">
        <f t="shared" si="1"/>
        <v>4.6180480967120925</v>
      </c>
    </row>
    <row r="6" spans="1:16" ht="12.75" customHeight="1" x14ac:dyDescent="0.3">
      <c r="A6" s="28">
        <v>3</v>
      </c>
      <c r="B6" s="28">
        <v>24</v>
      </c>
      <c r="C6" s="28">
        <v>7</v>
      </c>
      <c r="D6" s="29" t="s">
        <v>54</v>
      </c>
      <c r="E6" s="30" t="s">
        <v>14</v>
      </c>
      <c r="F6" s="33" t="s">
        <v>55</v>
      </c>
      <c r="G6" s="33">
        <v>0.97699999999999998</v>
      </c>
      <c r="H6" s="33" t="s">
        <v>13</v>
      </c>
      <c r="I6" s="33">
        <f>AVERAGE(H7:H9)</f>
        <v>0.10766666666666667</v>
      </c>
      <c r="J6" s="29">
        <f>I6-0.0202</f>
        <v>8.7466666666666679E-2</v>
      </c>
      <c r="K6" s="31">
        <f t="shared" si="0"/>
        <v>82500</v>
      </c>
      <c r="L6" s="31">
        <f>75/(0.01*0.01)</f>
        <v>750000</v>
      </c>
      <c r="M6" s="31">
        <f t="shared" ref="M6:M9" si="2">9/(0.001*0.01)</f>
        <v>899999.99999999988</v>
      </c>
      <c r="N6" s="32">
        <f t="shared" si="1"/>
        <v>4.9164539485499255</v>
      </c>
      <c r="O6" s="31">
        <f>J6/K6</f>
        <v>1.0602020202020203E-6</v>
      </c>
      <c r="P6" s="32">
        <f>J6/N6</f>
        <v>1.7790600213486059E-2</v>
      </c>
    </row>
    <row r="7" spans="1:16" ht="12.75" customHeight="1" x14ac:dyDescent="0.3">
      <c r="A7" s="28">
        <v>3</v>
      </c>
      <c r="B7" s="28">
        <v>24</v>
      </c>
      <c r="C7" s="28">
        <v>7</v>
      </c>
      <c r="D7" s="29" t="s">
        <v>54</v>
      </c>
      <c r="E7" s="30" t="s">
        <v>14</v>
      </c>
      <c r="F7" s="33" t="s">
        <v>56</v>
      </c>
      <c r="G7" s="33">
        <v>0.22900000000000001</v>
      </c>
      <c r="H7" s="33">
        <v>0.186</v>
      </c>
      <c r="I7" s="33"/>
      <c r="J7" s="29"/>
      <c r="K7" s="31">
        <f t="shared" si="0"/>
        <v>82500</v>
      </c>
      <c r="L7" s="31">
        <f>75/(0.01*0.01)</f>
        <v>750000</v>
      </c>
      <c r="M7" s="31">
        <f t="shared" si="2"/>
        <v>899999.99999999988</v>
      </c>
      <c r="N7" s="32">
        <f t="shared" si="1"/>
        <v>4.9164539485499255</v>
      </c>
    </row>
    <row r="8" spans="1:16" ht="12.75" customHeight="1" x14ac:dyDescent="0.3">
      <c r="A8" s="28">
        <v>3</v>
      </c>
      <c r="B8" s="28">
        <v>24</v>
      </c>
      <c r="C8" s="28">
        <v>7</v>
      </c>
      <c r="D8" s="29" t="s">
        <v>54</v>
      </c>
      <c r="E8" s="30" t="s">
        <v>14</v>
      </c>
      <c r="F8" s="33" t="s">
        <v>57</v>
      </c>
      <c r="G8" s="33">
        <v>0.126</v>
      </c>
      <c r="H8" s="33">
        <v>8.3000000000000004E-2</v>
      </c>
      <c r="I8" s="33"/>
      <c r="J8" s="29"/>
      <c r="K8" s="31">
        <f t="shared" si="0"/>
        <v>82500</v>
      </c>
      <c r="L8" s="31">
        <f>75/(0.01*0.01)</f>
        <v>750000</v>
      </c>
      <c r="M8" s="31">
        <f t="shared" si="2"/>
        <v>899999.99999999988</v>
      </c>
      <c r="N8" s="32">
        <f t="shared" si="1"/>
        <v>4.9164539485499255</v>
      </c>
    </row>
    <row r="9" spans="1:16" ht="12.75" customHeight="1" x14ac:dyDescent="0.3">
      <c r="A9" s="28">
        <v>3</v>
      </c>
      <c r="B9" s="28">
        <v>24</v>
      </c>
      <c r="C9" s="28">
        <v>7</v>
      </c>
      <c r="D9" s="29" t="s">
        <v>54</v>
      </c>
      <c r="E9" s="30" t="s">
        <v>14</v>
      </c>
      <c r="F9" s="33" t="s">
        <v>58</v>
      </c>
      <c r="G9" s="33">
        <v>9.7000000000000003E-2</v>
      </c>
      <c r="H9" s="33">
        <v>5.3999999999999999E-2</v>
      </c>
      <c r="I9" s="33"/>
      <c r="J9" s="29"/>
      <c r="K9" s="31">
        <f t="shared" si="0"/>
        <v>82500</v>
      </c>
      <c r="L9" s="31">
        <f>75/(0.01*0.01)</f>
        <v>750000</v>
      </c>
      <c r="M9" s="31">
        <f t="shared" si="2"/>
        <v>899999.99999999988</v>
      </c>
      <c r="N9" s="32">
        <f t="shared" si="1"/>
        <v>4.9164539485499255</v>
      </c>
    </row>
    <row r="10" spans="1:16" ht="12.75" customHeight="1" x14ac:dyDescent="0.3">
      <c r="A10" s="28">
        <v>4</v>
      </c>
      <c r="B10" s="28">
        <v>24</v>
      </c>
      <c r="C10" s="28">
        <v>1</v>
      </c>
      <c r="D10" s="29" t="s">
        <v>54</v>
      </c>
      <c r="E10" s="30" t="s">
        <v>14</v>
      </c>
      <c r="F10" s="29" t="s">
        <v>55</v>
      </c>
      <c r="G10" s="29">
        <v>0.501</v>
      </c>
      <c r="H10" s="29">
        <v>0.45700000000000002</v>
      </c>
      <c r="I10" s="29">
        <v>0.35899999999999999</v>
      </c>
      <c r="J10" s="29">
        <f>I10-0.0202</f>
        <v>0.33879999999999999</v>
      </c>
      <c r="K10" s="31">
        <f t="shared" si="0"/>
        <v>250000</v>
      </c>
      <c r="M10" s="31">
        <f>25/(0.001*0.01)</f>
        <v>2500000</v>
      </c>
      <c r="N10" s="32">
        <f t="shared" si="1"/>
        <v>5.3979400086720375</v>
      </c>
      <c r="O10" s="31">
        <f>J10/K10</f>
        <v>1.3552E-6</v>
      </c>
      <c r="P10" s="32">
        <f>J10/N10</f>
        <v>6.2764684204659985E-2</v>
      </c>
    </row>
    <row r="11" spans="1:16" ht="12.75" customHeight="1" x14ac:dyDescent="0.3">
      <c r="A11" s="28">
        <v>4</v>
      </c>
      <c r="B11" s="28">
        <v>24</v>
      </c>
      <c r="C11" s="28">
        <v>1</v>
      </c>
      <c r="D11" s="29" t="s">
        <v>54</v>
      </c>
      <c r="E11" s="30" t="s">
        <v>14</v>
      </c>
      <c r="F11" s="29" t="s">
        <v>56</v>
      </c>
      <c r="G11" s="29">
        <v>0.313</v>
      </c>
      <c r="H11" s="29">
        <v>0.27</v>
      </c>
      <c r="I11" s="29"/>
      <c r="J11" s="29"/>
      <c r="K11" s="31">
        <f t="shared" si="0"/>
        <v>250000</v>
      </c>
      <c r="M11" s="31">
        <f>25/(0.001*0.01)</f>
        <v>2500000</v>
      </c>
      <c r="N11" s="32">
        <f t="shared" si="1"/>
        <v>5.3979400086720375</v>
      </c>
    </row>
    <row r="12" spans="1:16" ht="12.75" customHeight="1" x14ac:dyDescent="0.3">
      <c r="A12" s="28">
        <v>4</v>
      </c>
      <c r="B12" s="28">
        <v>24</v>
      </c>
      <c r="C12" s="28">
        <v>1</v>
      </c>
      <c r="D12" s="29" t="s">
        <v>54</v>
      </c>
      <c r="E12" s="30" t="s">
        <v>14</v>
      </c>
      <c r="F12" s="29" t="s">
        <v>57</v>
      </c>
      <c r="G12" s="29">
        <v>0.4</v>
      </c>
      <c r="H12" s="29">
        <v>0.35599999999999998</v>
      </c>
      <c r="I12" s="29"/>
      <c r="J12" s="29"/>
      <c r="K12" s="31">
        <f t="shared" si="0"/>
        <v>250000</v>
      </c>
      <c r="M12" s="31">
        <f>25/(0.001*0.01)</f>
        <v>2500000</v>
      </c>
      <c r="N12" s="32">
        <f t="shared" si="1"/>
        <v>5.3979400086720375</v>
      </c>
    </row>
    <row r="13" spans="1:16" ht="12.75" customHeight="1" x14ac:dyDescent="0.3">
      <c r="A13" s="28">
        <v>4</v>
      </c>
      <c r="B13" s="28">
        <v>24</v>
      </c>
      <c r="C13" s="28">
        <v>1</v>
      </c>
      <c r="D13" s="29" t="s">
        <v>54</v>
      </c>
      <c r="E13" s="30" t="s">
        <v>14</v>
      </c>
      <c r="F13" s="29" t="s">
        <v>58</v>
      </c>
      <c r="G13" s="29">
        <v>0.39700000000000002</v>
      </c>
      <c r="H13" s="29">
        <v>0.35399999999999998</v>
      </c>
      <c r="I13" s="29"/>
      <c r="J13" s="29"/>
      <c r="K13" s="31">
        <f t="shared" si="0"/>
        <v>250000</v>
      </c>
      <c r="M13" s="31">
        <f>25/(0.001*0.01)</f>
        <v>2500000</v>
      </c>
      <c r="N13" s="32">
        <f t="shared" si="1"/>
        <v>5.3979400086720375</v>
      </c>
    </row>
    <row r="14" spans="1:16" ht="12.75" customHeight="1" x14ac:dyDescent="0.3">
      <c r="A14" s="28">
        <v>1</v>
      </c>
      <c r="B14" s="28">
        <v>48</v>
      </c>
      <c r="C14" s="28">
        <v>2</v>
      </c>
      <c r="D14" s="29" t="s">
        <v>54</v>
      </c>
      <c r="E14" s="30" t="s">
        <v>14</v>
      </c>
      <c r="F14" s="33" t="s">
        <v>55</v>
      </c>
      <c r="G14" s="33">
        <v>0.60399999999999998</v>
      </c>
      <c r="H14" s="33">
        <v>0.55900000000000005</v>
      </c>
      <c r="I14" s="33">
        <v>0.52100000000000002</v>
      </c>
      <c r="J14" s="29">
        <f>I14-0.0202</f>
        <v>0.50080000000000002</v>
      </c>
      <c r="K14" s="31">
        <f t="shared" si="0"/>
        <v>41500</v>
      </c>
      <c r="L14" s="31">
        <f>43/(0.01*0.01)</f>
        <v>430000</v>
      </c>
      <c r="M14" s="31">
        <f>4/(0.001*0.01)</f>
        <v>399999.99999999994</v>
      </c>
      <c r="N14" s="32">
        <f t="shared" si="1"/>
        <v>4.6180480967120925</v>
      </c>
      <c r="O14" s="31">
        <f>J14/K14</f>
        <v>1.2067469879518073E-5</v>
      </c>
      <c r="P14" s="32">
        <f>J14/N14</f>
        <v>0.10844408492768928</v>
      </c>
    </row>
    <row r="15" spans="1:16" ht="12.75" customHeight="1" x14ac:dyDescent="0.3">
      <c r="A15" s="28">
        <v>1</v>
      </c>
      <c r="B15" s="28">
        <v>48</v>
      </c>
      <c r="C15" s="28">
        <v>2</v>
      </c>
      <c r="D15" s="29" t="s">
        <v>54</v>
      </c>
      <c r="E15" s="30" t="s">
        <v>14</v>
      </c>
      <c r="F15" s="33" t="s">
        <v>56</v>
      </c>
      <c r="G15" s="33">
        <v>0.65600000000000003</v>
      </c>
      <c r="H15" s="33">
        <v>0.61199999999999999</v>
      </c>
      <c r="I15" s="33"/>
      <c r="J15" s="29"/>
      <c r="K15" s="31">
        <f t="shared" si="0"/>
        <v>41500</v>
      </c>
      <c r="L15" s="31">
        <f>43/(0.01*0.01)</f>
        <v>430000</v>
      </c>
      <c r="M15" s="31">
        <f>4/(0.001*0.01)</f>
        <v>399999.99999999994</v>
      </c>
      <c r="N15" s="32">
        <f t="shared" si="1"/>
        <v>4.6180480967120925</v>
      </c>
    </row>
    <row r="16" spans="1:16" ht="12.75" customHeight="1" x14ac:dyDescent="0.3">
      <c r="A16" s="28">
        <v>1</v>
      </c>
      <c r="B16" s="28">
        <v>48</v>
      </c>
      <c r="C16" s="28">
        <v>2</v>
      </c>
      <c r="D16" s="29" t="s">
        <v>54</v>
      </c>
      <c r="E16" s="30" t="s">
        <v>14</v>
      </c>
      <c r="F16" s="33" t="s">
        <v>57</v>
      </c>
      <c r="G16" s="33">
        <v>0.56799999999999995</v>
      </c>
      <c r="H16" s="33">
        <v>0.52400000000000002</v>
      </c>
      <c r="I16" s="33"/>
      <c r="J16" s="29"/>
      <c r="K16" s="31">
        <f t="shared" si="0"/>
        <v>41500</v>
      </c>
      <c r="L16" s="31">
        <f>43/(0.01*0.01)</f>
        <v>430000</v>
      </c>
      <c r="M16" s="31">
        <f>4/(0.001*0.01)</f>
        <v>399999.99999999994</v>
      </c>
      <c r="N16" s="32">
        <f t="shared" si="1"/>
        <v>4.6180480967120925</v>
      </c>
    </row>
    <row r="17" spans="1:16" ht="12.75" customHeight="1" x14ac:dyDescent="0.3">
      <c r="A17" s="28">
        <v>1</v>
      </c>
      <c r="B17" s="28">
        <v>48</v>
      </c>
      <c r="C17" s="28">
        <v>2</v>
      </c>
      <c r="D17" s="29" t="s">
        <v>54</v>
      </c>
      <c r="E17" s="30" t="s">
        <v>14</v>
      </c>
      <c r="F17" s="33" t="s">
        <v>58</v>
      </c>
      <c r="G17" s="33">
        <v>0.434</v>
      </c>
      <c r="H17" s="33">
        <v>0.38900000000000001</v>
      </c>
      <c r="I17" s="33"/>
      <c r="J17" s="29"/>
      <c r="K17" s="31">
        <f t="shared" si="0"/>
        <v>41500</v>
      </c>
      <c r="L17" s="31">
        <f>43/(0.01*0.01)</f>
        <v>430000</v>
      </c>
      <c r="M17" s="31">
        <f>4/(0.001*0.01)</f>
        <v>399999.99999999994</v>
      </c>
      <c r="N17" s="32">
        <f t="shared" si="1"/>
        <v>4.6180480967120925</v>
      </c>
    </row>
    <row r="18" spans="1:16" ht="12.75" customHeight="1" x14ac:dyDescent="0.3">
      <c r="A18" s="28">
        <v>2</v>
      </c>
      <c r="B18" s="28">
        <v>48</v>
      </c>
      <c r="C18" s="28">
        <v>5</v>
      </c>
      <c r="D18" s="29" t="s">
        <v>54</v>
      </c>
      <c r="E18" s="30" t="s">
        <v>14</v>
      </c>
      <c r="F18" s="33" t="s">
        <v>55</v>
      </c>
      <c r="G18" s="33">
        <v>1.137</v>
      </c>
      <c r="H18" s="33">
        <v>1.093</v>
      </c>
      <c r="I18" s="33">
        <v>1.1020000000000001</v>
      </c>
      <c r="J18" s="29">
        <f>I18-0.0202</f>
        <v>1.0818000000000001</v>
      </c>
      <c r="K18" s="31">
        <f t="shared" si="0"/>
        <v>79500</v>
      </c>
      <c r="L18" s="31">
        <f>69/(0.01*0.01)</f>
        <v>690000</v>
      </c>
      <c r="M18" s="31">
        <f t="shared" ref="M18:M25" si="3">9/(0.001*0.01)</f>
        <v>899999.99999999988</v>
      </c>
      <c r="N18" s="32">
        <f t="shared" si="1"/>
        <v>4.9003671286564705</v>
      </c>
      <c r="O18" s="31">
        <f>J18/K18</f>
        <v>1.3607547169811322E-5</v>
      </c>
      <c r="P18" s="32">
        <f>J18/N18</f>
        <v>0.22075897001141551</v>
      </c>
    </row>
    <row r="19" spans="1:16" ht="12.75" customHeight="1" x14ac:dyDescent="0.3">
      <c r="A19" s="28">
        <v>2</v>
      </c>
      <c r="B19" s="28">
        <v>48</v>
      </c>
      <c r="C19" s="28">
        <v>5</v>
      </c>
      <c r="D19" s="29" t="s">
        <v>54</v>
      </c>
      <c r="E19" s="30" t="s">
        <v>14</v>
      </c>
      <c r="F19" s="33" t="s">
        <v>56</v>
      </c>
      <c r="G19" s="33">
        <v>1.3169999999999999</v>
      </c>
      <c r="H19" s="33">
        <v>1.272</v>
      </c>
      <c r="I19" s="33"/>
      <c r="J19" s="29"/>
      <c r="K19" s="31">
        <f t="shared" si="0"/>
        <v>79500</v>
      </c>
      <c r="L19" s="31">
        <f>69/(0.01*0.01)</f>
        <v>690000</v>
      </c>
      <c r="M19" s="31">
        <f t="shared" si="3"/>
        <v>899999.99999999988</v>
      </c>
      <c r="N19" s="32">
        <f t="shared" si="1"/>
        <v>4.9003671286564705</v>
      </c>
    </row>
    <row r="20" spans="1:16" ht="12.75" customHeight="1" x14ac:dyDescent="0.3">
      <c r="A20" s="28">
        <v>2</v>
      </c>
      <c r="B20" s="28">
        <v>48</v>
      </c>
      <c r="C20" s="28">
        <v>5</v>
      </c>
      <c r="D20" s="29" t="s">
        <v>54</v>
      </c>
      <c r="E20" s="30" t="s">
        <v>14</v>
      </c>
      <c r="F20" s="33" t="s">
        <v>57</v>
      </c>
      <c r="G20" s="33">
        <v>1.079</v>
      </c>
      <c r="H20" s="33">
        <v>1.034</v>
      </c>
      <c r="I20" s="33"/>
      <c r="J20" s="29"/>
      <c r="K20" s="31">
        <f t="shared" si="0"/>
        <v>79500</v>
      </c>
      <c r="L20" s="31">
        <f>69/(0.01*0.01)</f>
        <v>690000</v>
      </c>
      <c r="M20" s="31">
        <f t="shared" si="3"/>
        <v>899999.99999999988</v>
      </c>
      <c r="N20" s="32">
        <f t="shared" si="1"/>
        <v>4.9003671286564705</v>
      </c>
    </row>
    <row r="21" spans="1:16" ht="12.75" customHeight="1" x14ac:dyDescent="0.3">
      <c r="A21" s="28">
        <v>2</v>
      </c>
      <c r="B21" s="28">
        <v>48</v>
      </c>
      <c r="C21" s="28">
        <v>5</v>
      </c>
      <c r="D21" s="29" t="s">
        <v>54</v>
      </c>
      <c r="E21" s="30" t="s">
        <v>14</v>
      </c>
      <c r="F21" s="33" t="s">
        <v>58</v>
      </c>
      <c r="G21" s="33">
        <v>1.052</v>
      </c>
      <c r="H21" s="33">
        <v>1.008</v>
      </c>
      <c r="I21" s="33"/>
      <c r="J21" s="29"/>
      <c r="K21" s="31">
        <f t="shared" si="0"/>
        <v>79500</v>
      </c>
      <c r="L21" s="31">
        <f>69/(0.01*0.01)</f>
        <v>690000</v>
      </c>
      <c r="M21" s="31">
        <f t="shared" si="3"/>
        <v>899999.99999999988</v>
      </c>
      <c r="N21" s="32">
        <f t="shared" si="1"/>
        <v>4.9003671286564705</v>
      </c>
    </row>
    <row r="22" spans="1:16" ht="12.75" customHeight="1" x14ac:dyDescent="0.3">
      <c r="A22" s="28">
        <v>3</v>
      </c>
      <c r="B22" s="28">
        <v>48</v>
      </c>
      <c r="C22" s="28">
        <v>8</v>
      </c>
      <c r="D22" s="29" t="s">
        <v>54</v>
      </c>
      <c r="E22" s="30" t="s">
        <v>14</v>
      </c>
      <c r="F22" s="33" t="s">
        <v>55</v>
      </c>
      <c r="G22" s="33">
        <v>0.64600000000000002</v>
      </c>
      <c r="H22" s="33">
        <v>0.60299999999999998</v>
      </c>
      <c r="I22" s="33">
        <v>0.60299999999999998</v>
      </c>
      <c r="J22" s="29">
        <f>I22-0.0202</f>
        <v>0.58279999999999998</v>
      </c>
      <c r="K22" s="31">
        <f t="shared" si="0"/>
        <v>82500</v>
      </c>
      <c r="L22" s="31">
        <f>75/(0.01*0.01)</f>
        <v>750000</v>
      </c>
      <c r="M22" s="31">
        <f t="shared" si="3"/>
        <v>899999.99999999988</v>
      </c>
      <c r="N22" s="32">
        <f t="shared" si="1"/>
        <v>4.9164539485499255</v>
      </c>
      <c r="O22" s="31">
        <f>J22/K22</f>
        <v>7.064242424242424E-6</v>
      </c>
      <c r="P22" s="32">
        <f>J22/N22</f>
        <v>0.11854072184931029</v>
      </c>
    </row>
    <row r="23" spans="1:16" ht="12.75" customHeight="1" x14ac:dyDescent="0.3">
      <c r="A23" s="28">
        <v>3</v>
      </c>
      <c r="B23" s="28">
        <v>48</v>
      </c>
      <c r="C23" s="28">
        <v>8</v>
      </c>
      <c r="D23" s="29" t="s">
        <v>54</v>
      </c>
      <c r="E23" s="30" t="s">
        <v>14</v>
      </c>
      <c r="F23" s="33" t="s">
        <v>56</v>
      </c>
      <c r="G23" s="33">
        <v>0.59399999999999997</v>
      </c>
      <c r="H23" s="33">
        <v>0.55000000000000004</v>
      </c>
      <c r="I23" s="33"/>
      <c r="J23" s="29"/>
      <c r="K23" s="31">
        <f t="shared" si="0"/>
        <v>82500</v>
      </c>
      <c r="L23" s="31">
        <f>75/(0.01*0.01)</f>
        <v>750000</v>
      </c>
      <c r="M23" s="31">
        <f t="shared" si="3"/>
        <v>899999.99999999988</v>
      </c>
      <c r="N23" s="32">
        <f t="shared" si="1"/>
        <v>4.9164539485499255</v>
      </c>
    </row>
    <row r="24" spans="1:16" ht="12.75" customHeight="1" x14ac:dyDescent="0.3">
      <c r="A24" s="28">
        <v>3</v>
      </c>
      <c r="B24" s="28">
        <v>48</v>
      </c>
      <c r="C24" s="28">
        <v>8</v>
      </c>
      <c r="D24" s="29" t="s">
        <v>54</v>
      </c>
      <c r="E24" s="30" t="s">
        <v>14</v>
      </c>
      <c r="F24" s="33" t="s">
        <v>57</v>
      </c>
      <c r="G24" s="33">
        <v>0.82299999999999995</v>
      </c>
      <c r="H24" s="33">
        <v>0.77900000000000003</v>
      </c>
      <c r="I24" s="33"/>
      <c r="J24" s="29"/>
      <c r="K24" s="31">
        <f t="shared" si="0"/>
        <v>82500</v>
      </c>
      <c r="L24" s="31">
        <f>75/(0.01*0.01)</f>
        <v>750000</v>
      </c>
      <c r="M24" s="31">
        <f t="shared" si="3"/>
        <v>899999.99999999988</v>
      </c>
      <c r="N24" s="32">
        <f t="shared" si="1"/>
        <v>4.9164539485499255</v>
      </c>
    </row>
    <row r="25" spans="1:16" ht="12.75" customHeight="1" x14ac:dyDescent="0.3">
      <c r="A25" s="28">
        <v>3</v>
      </c>
      <c r="B25" s="28">
        <v>48</v>
      </c>
      <c r="C25" s="28">
        <v>8</v>
      </c>
      <c r="D25" s="29" t="s">
        <v>54</v>
      </c>
      <c r="E25" s="30" t="s">
        <v>14</v>
      </c>
      <c r="F25" s="33" t="s">
        <v>58</v>
      </c>
      <c r="G25" s="33">
        <v>0.52500000000000002</v>
      </c>
      <c r="H25" s="33">
        <v>0.48099999999999998</v>
      </c>
      <c r="I25" s="33"/>
      <c r="J25" s="29"/>
      <c r="K25" s="31">
        <f t="shared" si="0"/>
        <v>82500</v>
      </c>
      <c r="L25" s="31">
        <f>75/(0.01*0.01)</f>
        <v>750000</v>
      </c>
      <c r="M25" s="31">
        <f t="shared" si="3"/>
        <v>899999.99999999988</v>
      </c>
      <c r="N25" s="32">
        <f t="shared" si="1"/>
        <v>4.9164539485499255</v>
      </c>
    </row>
    <row r="26" spans="1:16" ht="12.75" customHeight="1" x14ac:dyDescent="0.3">
      <c r="A26" s="28">
        <v>4</v>
      </c>
      <c r="B26" s="28">
        <v>48</v>
      </c>
      <c r="C26" s="28">
        <v>2</v>
      </c>
      <c r="D26" s="29" t="s">
        <v>54</v>
      </c>
      <c r="E26" s="30" t="s">
        <v>14</v>
      </c>
      <c r="F26" s="33" t="s">
        <v>55</v>
      </c>
      <c r="G26" s="33">
        <v>0.373</v>
      </c>
      <c r="H26" s="33">
        <v>0.32700000000000001</v>
      </c>
      <c r="I26" s="33">
        <v>0.309</v>
      </c>
      <c r="J26" s="29">
        <f>I26-0.0202</f>
        <v>0.2888</v>
      </c>
      <c r="K26" s="31">
        <f t="shared" si="0"/>
        <v>250000</v>
      </c>
      <c r="M26" s="31">
        <f>25/(0.001*0.01)</f>
        <v>2500000</v>
      </c>
      <c r="N26" s="32">
        <f t="shared" si="1"/>
        <v>5.3979400086720375</v>
      </c>
      <c r="O26" s="31">
        <f>J26/K26</f>
        <v>1.1552E-6</v>
      </c>
      <c r="P26" s="32">
        <f>J26/N26</f>
        <v>5.3501891376345347E-2</v>
      </c>
    </row>
    <row r="27" spans="1:16" ht="12.75" customHeight="1" x14ac:dyDescent="0.3">
      <c r="A27" s="28">
        <v>4</v>
      </c>
      <c r="B27" s="28">
        <v>48</v>
      </c>
      <c r="C27" s="28">
        <v>2</v>
      </c>
      <c r="D27" s="29" t="s">
        <v>54</v>
      </c>
      <c r="E27" s="30" t="s">
        <v>14</v>
      </c>
      <c r="F27" s="33" t="s">
        <v>56</v>
      </c>
      <c r="G27" s="33">
        <v>0.32900000000000001</v>
      </c>
      <c r="H27" s="33">
        <v>0.28299999999999997</v>
      </c>
      <c r="I27" s="33"/>
      <c r="J27" s="29"/>
      <c r="K27" s="31">
        <f t="shared" si="0"/>
        <v>250000</v>
      </c>
      <c r="M27" s="31">
        <f>25/(0.001*0.01)</f>
        <v>2500000</v>
      </c>
      <c r="N27" s="32">
        <f t="shared" si="1"/>
        <v>5.3979400086720375</v>
      </c>
    </row>
    <row r="28" spans="1:16" ht="12.75" customHeight="1" x14ac:dyDescent="0.3">
      <c r="A28" s="28">
        <v>4</v>
      </c>
      <c r="B28" s="28">
        <v>48</v>
      </c>
      <c r="C28" s="28">
        <v>2</v>
      </c>
      <c r="D28" s="29" t="s">
        <v>54</v>
      </c>
      <c r="E28" s="30" t="s">
        <v>14</v>
      </c>
      <c r="F28" s="33" t="s">
        <v>57</v>
      </c>
      <c r="G28" s="33">
        <v>0.35899999999999999</v>
      </c>
      <c r="H28" s="33">
        <v>0.314</v>
      </c>
      <c r="I28" s="33"/>
      <c r="J28" s="29"/>
      <c r="K28" s="31">
        <f t="shared" si="0"/>
        <v>250000</v>
      </c>
      <c r="M28" s="31">
        <f>25/(0.001*0.01)</f>
        <v>2500000</v>
      </c>
      <c r="N28" s="32">
        <f t="shared" si="1"/>
        <v>5.3979400086720375</v>
      </c>
    </row>
    <row r="29" spans="1:16" ht="12.75" customHeight="1" x14ac:dyDescent="0.3">
      <c r="A29" s="28">
        <v>4</v>
      </c>
      <c r="B29" s="28">
        <v>48</v>
      </c>
      <c r="C29" s="28">
        <v>2</v>
      </c>
      <c r="D29" s="29" t="s">
        <v>54</v>
      </c>
      <c r="E29" s="30" t="s">
        <v>14</v>
      </c>
      <c r="F29" s="33" t="s">
        <v>58</v>
      </c>
      <c r="G29" s="33">
        <v>0.36</v>
      </c>
      <c r="H29" s="33">
        <v>0.314</v>
      </c>
      <c r="I29" s="33"/>
      <c r="J29" s="29"/>
      <c r="K29" s="31">
        <f t="shared" si="0"/>
        <v>250000</v>
      </c>
      <c r="M29" s="31">
        <f>25/(0.001*0.01)</f>
        <v>2500000</v>
      </c>
      <c r="N29" s="32">
        <f t="shared" si="1"/>
        <v>5.3979400086720375</v>
      </c>
    </row>
    <row r="30" spans="1:16" ht="12.75" customHeight="1" x14ac:dyDescent="0.3">
      <c r="A30" s="28">
        <v>1</v>
      </c>
      <c r="B30" s="28">
        <v>72</v>
      </c>
      <c r="C30" s="28">
        <v>3</v>
      </c>
      <c r="D30" s="29" t="s">
        <v>54</v>
      </c>
      <c r="E30" s="30" t="s">
        <v>14</v>
      </c>
      <c r="F30" s="33" t="s">
        <v>55</v>
      </c>
      <c r="G30" s="33">
        <v>1.3440000000000001</v>
      </c>
      <c r="H30" s="33">
        <v>1.3009999999999999</v>
      </c>
      <c r="I30" s="33">
        <v>0.83799999999999997</v>
      </c>
      <c r="J30" s="29">
        <f>I30-0.0202</f>
        <v>0.81779999999999997</v>
      </c>
      <c r="K30" s="31">
        <f t="shared" si="0"/>
        <v>41500</v>
      </c>
      <c r="L30" s="31">
        <f>43/(0.01*0.01)</f>
        <v>430000</v>
      </c>
      <c r="M30" s="31">
        <f>4/(0.001*0.01)</f>
        <v>399999.99999999994</v>
      </c>
      <c r="N30" s="32">
        <f t="shared" si="1"/>
        <v>4.6180480967120925</v>
      </c>
      <c r="O30" s="31">
        <f>J30/K30</f>
        <v>1.9706024096385542E-5</v>
      </c>
      <c r="P30" s="32">
        <f>J30/N30</f>
        <v>0.17708780482001654</v>
      </c>
    </row>
    <row r="31" spans="1:16" ht="12.75" customHeight="1" x14ac:dyDescent="0.3">
      <c r="A31" s="28">
        <v>1</v>
      </c>
      <c r="B31" s="28">
        <v>72</v>
      </c>
      <c r="C31" s="28">
        <v>3</v>
      </c>
      <c r="D31" s="29" t="s">
        <v>54</v>
      </c>
      <c r="E31" s="30" t="s">
        <v>14</v>
      </c>
      <c r="F31" s="33" t="s">
        <v>56</v>
      </c>
      <c r="G31" s="33">
        <v>1.0129999999999999</v>
      </c>
      <c r="H31" s="33">
        <v>0.97099999999999997</v>
      </c>
      <c r="I31" s="33"/>
      <c r="J31" s="29"/>
      <c r="K31" s="31">
        <f t="shared" si="0"/>
        <v>41500</v>
      </c>
      <c r="L31" s="31">
        <f>43/(0.01*0.01)</f>
        <v>430000</v>
      </c>
      <c r="M31" s="31">
        <f>4/(0.001*0.01)</f>
        <v>399999.99999999994</v>
      </c>
      <c r="N31" s="32">
        <f t="shared" si="1"/>
        <v>4.6180480967120925</v>
      </c>
    </row>
    <row r="32" spans="1:16" ht="12.75" customHeight="1" x14ac:dyDescent="0.3">
      <c r="A32" s="28">
        <v>1</v>
      </c>
      <c r="B32" s="28">
        <v>72</v>
      </c>
      <c r="C32" s="28">
        <v>3</v>
      </c>
      <c r="D32" s="29" t="s">
        <v>54</v>
      </c>
      <c r="E32" s="30" t="s">
        <v>14</v>
      </c>
      <c r="F32" s="33" t="s">
        <v>57</v>
      </c>
      <c r="G32" s="33">
        <v>0.628</v>
      </c>
      <c r="H32" s="33">
        <v>0.58499999999999996</v>
      </c>
      <c r="I32" s="33"/>
      <c r="J32" s="29"/>
      <c r="K32" s="31">
        <f t="shared" si="0"/>
        <v>41500</v>
      </c>
      <c r="L32" s="31">
        <f>43/(0.01*0.01)</f>
        <v>430000</v>
      </c>
      <c r="M32" s="31">
        <f>4/(0.001*0.01)</f>
        <v>399999.99999999994</v>
      </c>
      <c r="N32" s="32">
        <f t="shared" si="1"/>
        <v>4.6180480967120925</v>
      </c>
    </row>
    <row r="33" spans="1:16" ht="12.75" customHeight="1" x14ac:dyDescent="0.3">
      <c r="A33" s="28">
        <v>1</v>
      </c>
      <c r="B33" s="28">
        <v>72</v>
      </c>
      <c r="C33" s="28">
        <v>3</v>
      </c>
      <c r="D33" s="29" t="s">
        <v>54</v>
      </c>
      <c r="E33" s="30" t="s">
        <v>14</v>
      </c>
      <c r="F33" s="33" t="s">
        <v>58</v>
      </c>
      <c r="G33" s="33">
        <v>0.53700000000000003</v>
      </c>
      <c r="H33" s="33">
        <v>0.49399999999999999</v>
      </c>
      <c r="I33" s="33"/>
      <c r="J33" s="29"/>
      <c r="K33" s="31">
        <f t="shared" si="0"/>
        <v>41500</v>
      </c>
      <c r="L33" s="31">
        <f>43/(0.01*0.01)</f>
        <v>430000</v>
      </c>
      <c r="M33" s="31">
        <f>4/(0.001*0.01)</f>
        <v>399999.99999999994</v>
      </c>
      <c r="N33" s="32">
        <f t="shared" si="1"/>
        <v>4.6180480967120925</v>
      </c>
    </row>
    <row r="34" spans="1:16" ht="12.75" customHeight="1" x14ac:dyDescent="0.3">
      <c r="A34" s="28">
        <v>2</v>
      </c>
      <c r="B34" s="28">
        <v>72</v>
      </c>
      <c r="C34" s="28">
        <v>6</v>
      </c>
      <c r="D34" s="29" t="s">
        <v>54</v>
      </c>
      <c r="E34" s="30" t="s">
        <v>14</v>
      </c>
      <c r="F34" s="33" t="s">
        <v>55</v>
      </c>
      <c r="G34" s="33">
        <v>0.66800000000000004</v>
      </c>
      <c r="H34" s="33">
        <v>0.625</v>
      </c>
      <c r="I34" s="33">
        <v>0.73699999999999999</v>
      </c>
      <c r="J34" s="29">
        <f>I34-0.0202</f>
        <v>0.71679999999999999</v>
      </c>
      <c r="K34" s="31">
        <f t="shared" si="0"/>
        <v>79500</v>
      </c>
      <c r="L34" s="31">
        <f>69/(0.01*0.01)</f>
        <v>690000</v>
      </c>
      <c r="M34" s="31">
        <f t="shared" ref="M34:M41" si="4">9/(0.001*0.01)</f>
        <v>899999.99999999988</v>
      </c>
      <c r="N34" s="32">
        <f t="shared" si="1"/>
        <v>4.9003671286564705</v>
      </c>
      <c r="O34" s="31">
        <f>J34/K34</f>
        <v>9.0163522012578617E-6</v>
      </c>
      <c r="P34" s="32">
        <f>J34/N34</f>
        <v>0.14627475476445057</v>
      </c>
    </row>
    <row r="35" spans="1:16" ht="12.75" customHeight="1" x14ac:dyDescent="0.3">
      <c r="A35" s="28">
        <v>2</v>
      </c>
      <c r="B35" s="28">
        <v>72</v>
      </c>
      <c r="C35" s="28">
        <v>6</v>
      </c>
      <c r="D35" s="29" t="s">
        <v>54</v>
      </c>
      <c r="E35" s="30" t="s">
        <v>14</v>
      </c>
      <c r="F35" s="33" t="s">
        <v>56</v>
      </c>
      <c r="G35" s="33">
        <v>1</v>
      </c>
      <c r="H35" s="33">
        <v>0.95599999999999996</v>
      </c>
      <c r="I35" s="33"/>
      <c r="J35" s="29"/>
      <c r="K35" s="31">
        <f t="shared" si="0"/>
        <v>79500</v>
      </c>
      <c r="L35" s="31">
        <f>69/(0.01*0.01)</f>
        <v>690000</v>
      </c>
      <c r="M35" s="31">
        <f t="shared" si="4"/>
        <v>899999.99999999988</v>
      </c>
      <c r="N35" s="32">
        <f t="shared" si="1"/>
        <v>4.9003671286564705</v>
      </c>
    </row>
    <row r="36" spans="1:16" ht="12.75" customHeight="1" x14ac:dyDescent="0.3">
      <c r="A36" s="28">
        <v>2</v>
      </c>
      <c r="B36" s="28">
        <v>72</v>
      </c>
      <c r="C36" s="28">
        <v>6</v>
      </c>
      <c r="D36" s="29" t="s">
        <v>54</v>
      </c>
      <c r="E36" s="30" t="s">
        <v>14</v>
      </c>
      <c r="F36" s="33" t="s">
        <v>57</v>
      </c>
      <c r="G36" s="33">
        <v>0.88300000000000001</v>
      </c>
      <c r="H36" s="33">
        <v>0.84</v>
      </c>
      <c r="I36" s="33"/>
      <c r="J36" s="29"/>
      <c r="K36" s="31">
        <f t="shared" si="0"/>
        <v>79500</v>
      </c>
      <c r="L36" s="31">
        <f>69/(0.01*0.01)</f>
        <v>690000</v>
      </c>
      <c r="M36" s="31">
        <f t="shared" si="4"/>
        <v>899999.99999999988</v>
      </c>
      <c r="N36" s="32">
        <f t="shared" si="1"/>
        <v>4.9003671286564705</v>
      </c>
    </row>
    <row r="37" spans="1:16" ht="12.75" customHeight="1" x14ac:dyDescent="0.3">
      <c r="A37" s="28">
        <v>2</v>
      </c>
      <c r="B37" s="28">
        <v>72</v>
      </c>
      <c r="C37" s="28">
        <v>6</v>
      </c>
      <c r="D37" s="29" t="s">
        <v>54</v>
      </c>
      <c r="E37" s="30" t="s">
        <v>14</v>
      </c>
      <c r="F37" s="33" t="s">
        <v>58</v>
      </c>
      <c r="G37" s="33">
        <v>0.56899999999999995</v>
      </c>
      <c r="H37" s="33">
        <v>0.52600000000000002</v>
      </c>
      <c r="I37" s="33"/>
      <c r="J37" s="29"/>
      <c r="K37" s="31">
        <f t="shared" si="0"/>
        <v>79500</v>
      </c>
      <c r="L37" s="31">
        <f>69/(0.01*0.01)</f>
        <v>690000</v>
      </c>
      <c r="M37" s="31">
        <f t="shared" si="4"/>
        <v>899999.99999999988</v>
      </c>
      <c r="N37" s="32">
        <f t="shared" si="1"/>
        <v>4.9003671286564705</v>
      </c>
    </row>
    <row r="38" spans="1:16" ht="12.75" customHeight="1" x14ac:dyDescent="0.3">
      <c r="A38" s="28">
        <v>3</v>
      </c>
      <c r="B38" s="28">
        <v>72</v>
      </c>
      <c r="C38" s="28">
        <v>9</v>
      </c>
      <c r="D38" s="29" t="s">
        <v>54</v>
      </c>
      <c r="E38" s="30" t="s">
        <v>14</v>
      </c>
      <c r="F38" s="33" t="s">
        <v>55</v>
      </c>
      <c r="G38" s="33">
        <v>0.51500000000000001</v>
      </c>
      <c r="H38" s="33">
        <v>0.47199999999999998</v>
      </c>
      <c r="I38" s="33">
        <v>0.501</v>
      </c>
      <c r="J38" s="29">
        <f>I38-0.0202</f>
        <v>0.48080000000000001</v>
      </c>
      <c r="K38" s="31">
        <f t="shared" si="0"/>
        <v>82500</v>
      </c>
      <c r="L38" s="31">
        <f>75/(0.01*0.01)</f>
        <v>750000</v>
      </c>
      <c r="M38" s="31">
        <f t="shared" si="4"/>
        <v>899999.99999999988</v>
      </c>
      <c r="N38" s="32">
        <f t="shared" si="1"/>
        <v>4.9164539485499255</v>
      </c>
      <c r="O38" s="31">
        <f>J38/K38</f>
        <v>5.8278787878787882E-6</v>
      </c>
      <c r="P38" s="32">
        <f>J38/N38</f>
        <v>9.7794061539376101E-2</v>
      </c>
    </row>
    <row r="39" spans="1:16" ht="12.75" customHeight="1" x14ac:dyDescent="0.3">
      <c r="A39" s="28">
        <v>3</v>
      </c>
      <c r="B39" s="28">
        <v>72</v>
      </c>
      <c r="C39" s="28">
        <v>9</v>
      </c>
      <c r="D39" s="29" t="s">
        <v>54</v>
      </c>
      <c r="E39" s="30" t="s">
        <v>14</v>
      </c>
      <c r="F39" s="33" t="s">
        <v>56</v>
      </c>
      <c r="G39" s="33">
        <v>0.61799999999999999</v>
      </c>
      <c r="H39" s="33">
        <v>0.57499999999999996</v>
      </c>
      <c r="I39" s="33"/>
      <c r="J39" s="29"/>
      <c r="K39" s="31">
        <f t="shared" si="0"/>
        <v>82500</v>
      </c>
      <c r="L39" s="31">
        <f>75/(0.01*0.01)</f>
        <v>750000</v>
      </c>
      <c r="M39" s="31">
        <f t="shared" si="4"/>
        <v>899999.99999999988</v>
      </c>
      <c r="N39" s="32">
        <f t="shared" si="1"/>
        <v>4.9164539485499255</v>
      </c>
    </row>
    <row r="40" spans="1:16" ht="12.75" customHeight="1" x14ac:dyDescent="0.3">
      <c r="A40" s="28">
        <v>3</v>
      </c>
      <c r="B40" s="28">
        <v>72</v>
      </c>
      <c r="C40" s="28">
        <v>9</v>
      </c>
      <c r="D40" s="29" t="s">
        <v>54</v>
      </c>
      <c r="E40" s="30" t="s">
        <v>14</v>
      </c>
      <c r="F40" s="33" t="s">
        <v>57</v>
      </c>
      <c r="G40" s="33">
        <v>0.52300000000000002</v>
      </c>
      <c r="H40" s="33">
        <v>0.48</v>
      </c>
      <c r="I40" s="33"/>
      <c r="J40" s="29"/>
      <c r="K40" s="31">
        <f t="shared" si="0"/>
        <v>82500</v>
      </c>
      <c r="L40" s="31">
        <f>75/(0.01*0.01)</f>
        <v>750000</v>
      </c>
      <c r="M40" s="31">
        <f t="shared" si="4"/>
        <v>899999.99999999988</v>
      </c>
      <c r="N40" s="32">
        <f t="shared" si="1"/>
        <v>4.9164539485499255</v>
      </c>
    </row>
    <row r="41" spans="1:16" ht="12.75" customHeight="1" x14ac:dyDescent="0.3">
      <c r="A41" s="28">
        <v>3</v>
      </c>
      <c r="B41" s="28">
        <v>72</v>
      </c>
      <c r="C41" s="28">
        <v>9</v>
      </c>
      <c r="D41" s="29" t="s">
        <v>54</v>
      </c>
      <c r="E41" s="30" t="s">
        <v>14</v>
      </c>
      <c r="F41" s="33" t="s">
        <v>58</v>
      </c>
      <c r="G41" s="33">
        <v>0.52</v>
      </c>
      <c r="H41" s="33">
        <v>0.47699999999999998</v>
      </c>
      <c r="I41" s="33"/>
      <c r="J41" s="29"/>
      <c r="K41" s="31">
        <f t="shared" si="0"/>
        <v>82500</v>
      </c>
      <c r="L41" s="31">
        <f>75/(0.01*0.01)</f>
        <v>750000</v>
      </c>
      <c r="M41" s="31">
        <f t="shared" si="4"/>
        <v>899999.99999999988</v>
      </c>
      <c r="N41" s="32">
        <f t="shared" si="1"/>
        <v>4.9164539485499255</v>
      </c>
    </row>
    <row r="42" spans="1:16" ht="12.75" customHeight="1" x14ac:dyDescent="0.3">
      <c r="A42" s="28">
        <v>4</v>
      </c>
      <c r="B42" s="28">
        <v>72</v>
      </c>
      <c r="C42" s="28">
        <v>3</v>
      </c>
      <c r="D42" s="29" t="s">
        <v>54</v>
      </c>
      <c r="E42" s="30" t="s">
        <v>14</v>
      </c>
      <c r="F42" s="33" t="s">
        <v>55</v>
      </c>
      <c r="G42" s="33">
        <v>0.26800000000000002</v>
      </c>
      <c r="H42" s="33">
        <v>0.222</v>
      </c>
      <c r="I42" s="33">
        <v>0.30399999999999999</v>
      </c>
      <c r="J42" s="29">
        <f>I42-0.0202</f>
        <v>0.2838</v>
      </c>
      <c r="K42" s="31">
        <f t="shared" si="0"/>
        <v>250000</v>
      </c>
      <c r="M42" s="31">
        <f>25/(0.001*0.01)</f>
        <v>2500000</v>
      </c>
      <c r="N42" s="32">
        <f t="shared" si="1"/>
        <v>5.3979400086720375</v>
      </c>
      <c r="O42" s="31">
        <f>J42/K42</f>
        <v>1.1351999999999999E-6</v>
      </c>
      <c r="P42" s="32">
        <f>J42/N42</f>
        <v>5.2575612093513878E-2</v>
      </c>
    </row>
    <row r="43" spans="1:16" ht="12.75" customHeight="1" x14ac:dyDescent="0.3">
      <c r="A43" s="28">
        <v>4</v>
      </c>
      <c r="B43" s="28">
        <v>72</v>
      </c>
      <c r="C43" s="28">
        <v>3</v>
      </c>
      <c r="D43" s="29" t="s">
        <v>54</v>
      </c>
      <c r="E43" s="30" t="s">
        <v>14</v>
      </c>
      <c r="F43" s="33" t="s">
        <v>56</v>
      </c>
      <c r="G43" s="33">
        <v>0.35399999999999998</v>
      </c>
      <c r="H43" s="33">
        <v>0.308</v>
      </c>
      <c r="I43" s="33"/>
      <c r="J43" s="29"/>
      <c r="K43" s="31">
        <f t="shared" si="0"/>
        <v>250000</v>
      </c>
      <c r="M43" s="31">
        <f>25/(0.001*0.01)</f>
        <v>2500000</v>
      </c>
      <c r="N43" s="32">
        <f t="shared" si="1"/>
        <v>5.3979400086720375</v>
      </c>
    </row>
    <row r="44" spans="1:16" ht="12.75" customHeight="1" x14ac:dyDescent="0.3">
      <c r="A44" s="28">
        <v>4</v>
      </c>
      <c r="B44" s="28">
        <v>72</v>
      </c>
      <c r="C44" s="28">
        <v>3</v>
      </c>
      <c r="D44" s="29" t="s">
        <v>54</v>
      </c>
      <c r="E44" s="30" t="s">
        <v>14</v>
      </c>
      <c r="F44" s="33" t="s">
        <v>57</v>
      </c>
      <c r="G44" s="33">
        <v>0.39800000000000002</v>
      </c>
      <c r="H44" s="33">
        <v>0.35099999999999998</v>
      </c>
      <c r="I44" s="33"/>
      <c r="J44" s="29"/>
      <c r="K44" s="31">
        <f t="shared" si="0"/>
        <v>250000</v>
      </c>
      <c r="M44" s="31">
        <f>25/(0.001*0.01)</f>
        <v>2500000</v>
      </c>
      <c r="N44" s="32">
        <f t="shared" si="1"/>
        <v>5.3979400086720375</v>
      </c>
    </row>
    <row r="45" spans="1:16" ht="12.75" customHeight="1" x14ac:dyDescent="0.3">
      <c r="A45" s="28">
        <v>4</v>
      </c>
      <c r="B45" s="28">
        <v>72</v>
      </c>
      <c r="C45" s="28">
        <v>3</v>
      </c>
      <c r="D45" s="29" t="s">
        <v>54</v>
      </c>
      <c r="E45" s="30" t="s">
        <v>14</v>
      </c>
      <c r="F45" s="33" t="s">
        <v>58</v>
      </c>
      <c r="G45" s="33">
        <v>0.38300000000000001</v>
      </c>
      <c r="H45" s="33">
        <v>0.33600000000000002</v>
      </c>
      <c r="I45" s="33"/>
      <c r="J45" s="29"/>
      <c r="K45" s="31">
        <f t="shared" si="0"/>
        <v>250000</v>
      </c>
      <c r="M45" s="31">
        <f>25/(0.001*0.01)</f>
        <v>2500000</v>
      </c>
      <c r="N45" s="32">
        <f t="shared" si="1"/>
        <v>5.3979400086720375</v>
      </c>
    </row>
    <row r="46" spans="1:16" ht="12.75" customHeight="1" x14ac:dyDescent="0.3">
      <c r="A46" s="28">
        <v>1</v>
      </c>
      <c r="B46" s="28">
        <v>24</v>
      </c>
      <c r="C46" s="28">
        <v>1</v>
      </c>
      <c r="D46" s="29" t="s">
        <v>59</v>
      </c>
      <c r="E46" s="30" t="s">
        <v>15</v>
      </c>
      <c r="F46" s="29" t="s">
        <v>60</v>
      </c>
      <c r="G46" s="29">
        <v>0.51</v>
      </c>
      <c r="H46" s="29">
        <v>0.46600000000000003</v>
      </c>
      <c r="I46" s="29">
        <v>0.379</v>
      </c>
      <c r="J46" s="29">
        <f>I46-0.0202</f>
        <v>0.35880000000000001</v>
      </c>
      <c r="K46" s="31">
        <f t="shared" si="0"/>
        <v>4000</v>
      </c>
      <c r="L46" s="31">
        <f>4/(0.01*0.01)</f>
        <v>40000</v>
      </c>
      <c r="N46" s="32">
        <f t="shared" si="1"/>
        <v>3.6020599913279625</v>
      </c>
      <c r="O46" s="31">
        <f>J46/K46</f>
        <v>8.9699999999999998E-5</v>
      </c>
      <c r="P46" s="32">
        <f>J46/N46</f>
        <v>9.9609668041015079E-2</v>
      </c>
    </row>
    <row r="47" spans="1:16" ht="12.75" customHeight="1" x14ac:dyDescent="0.3">
      <c r="A47" s="28">
        <v>1</v>
      </c>
      <c r="B47" s="28">
        <v>24</v>
      </c>
      <c r="C47" s="28">
        <v>1</v>
      </c>
      <c r="D47" s="29" t="s">
        <v>59</v>
      </c>
      <c r="E47" s="30" t="s">
        <v>15</v>
      </c>
      <c r="F47" s="29" t="s">
        <v>61</v>
      </c>
      <c r="G47" s="29">
        <v>0.496</v>
      </c>
      <c r="H47" s="29">
        <v>0.45100000000000001</v>
      </c>
      <c r="I47" s="29"/>
      <c r="J47" s="29"/>
      <c r="K47" s="31">
        <f t="shared" si="0"/>
        <v>4000</v>
      </c>
      <c r="L47" s="31">
        <f>4/(0.01*0.01)</f>
        <v>40000</v>
      </c>
      <c r="N47" s="32">
        <f t="shared" si="1"/>
        <v>3.6020599913279625</v>
      </c>
    </row>
    <row r="48" spans="1:16" ht="12.75" customHeight="1" x14ac:dyDescent="0.3">
      <c r="A48" s="28">
        <v>1</v>
      </c>
      <c r="B48" s="28">
        <v>24</v>
      </c>
      <c r="C48" s="28">
        <v>1</v>
      </c>
      <c r="D48" s="29" t="s">
        <v>59</v>
      </c>
      <c r="E48" s="30" t="s">
        <v>15</v>
      </c>
      <c r="F48" s="29" t="s">
        <v>62</v>
      </c>
      <c r="G48" s="29">
        <v>0.35599999999999998</v>
      </c>
      <c r="H48" s="29">
        <v>0.312</v>
      </c>
      <c r="I48" s="29"/>
      <c r="J48" s="29"/>
      <c r="K48" s="31">
        <f t="shared" si="0"/>
        <v>4000</v>
      </c>
      <c r="L48" s="31">
        <f>4/(0.01*0.01)</f>
        <v>40000</v>
      </c>
      <c r="N48" s="32">
        <f t="shared" si="1"/>
        <v>3.6020599913279625</v>
      </c>
    </row>
    <row r="49" spans="1:16" ht="12.75" customHeight="1" x14ac:dyDescent="0.3">
      <c r="A49" s="28">
        <v>1</v>
      </c>
      <c r="B49" s="28">
        <v>24</v>
      </c>
      <c r="C49" s="28">
        <v>1</v>
      </c>
      <c r="D49" s="29" t="s">
        <v>59</v>
      </c>
      <c r="E49" s="30" t="s">
        <v>15</v>
      </c>
      <c r="F49" s="29" t="s">
        <v>63</v>
      </c>
      <c r="G49" s="29">
        <v>0.33100000000000002</v>
      </c>
      <c r="H49" s="29">
        <v>0.28699999999999998</v>
      </c>
      <c r="I49" s="29"/>
      <c r="J49" s="29"/>
      <c r="K49" s="31">
        <f t="shared" si="0"/>
        <v>4000</v>
      </c>
      <c r="L49" s="31">
        <f>4/(0.01*0.01)</f>
        <v>40000</v>
      </c>
      <c r="N49" s="32">
        <f t="shared" si="1"/>
        <v>3.6020599913279625</v>
      </c>
    </row>
    <row r="50" spans="1:16" ht="12.75" customHeight="1" x14ac:dyDescent="0.3">
      <c r="A50" s="28">
        <v>2</v>
      </c>
      <c r="B50" s="28">
        <v>24</v>
      </c>
      <c r="C50" s="28">
        <v>4</v>
      </c>
      <c r="D50" s="29" t="s">
        <v>59</v>
      </c>
      <c r="E50" s="30" t="s">
        <v>15</v>
      </c>
      <c r="F50" s="33" t="s">
        <v>60</v>
      </c>
      <c r="G50" s="33">
        <v>0.21099999999999999</v>
      </c>
      <c r="H50" s="33">
        <v>0.16700000000000001</v>
      </c>
      <c r="I50" s="33">
        <v>0.309</v>
      </c>
      <c r="J50" s="29">
        <f>I50-0.0202</f>
        <v>0.2888</v>
      </c>
      <c r="K50" s="31">
        <f t="shared" si="0"/>
        <v>19000</v>
      </c>
      <c r="L50" s="31">
        <f>18/(0.01*0.01)</f>
        <v>180000</v>
      </c>
      <c r="M50" s="31">
        <f>2/(0.001*0.01)</f>
        <v>199999.99999999997</v>
      </c>
      <c r="N50" s="32">
        <f t="shared" si="1"/>
        <v>4.2787536009528289</v>
      </c>
      <c r="O50" s="31">
        <f>J50/K50</f>
        <v>1.52E-5</v>
      </c>
      <c r="P50" s="32">
        <f>J50/N50</f>
        <v>6.7496291428346705E-2</v>
      </c>
    </row>
    <row r="51" spans="1:16" ht="12.75" customHeight="1" x14ac:dyDescent="0.3">
      <c r="A51" s="28">
        <v>2</v>
      </c>
      <c r="B51" s="28">
        <v>24</v>
      </c>
      <c r="C51" s="28">
        <v>4</v>
      </c>
      <c r="D51" s="29" t="s">
        <v>59</v>
      </c>
      <c r="E51" s="30" t="s">
        <v>15</v>
      </c>
      <c r="F51" s="33" t="s">
        <v>61</v>
      </c>
      <c r="G51" s="33">
        <v>0.317</v>
      </c>
      <c r="H51" s="33">
        <v>0.27200000000000002</v>
      </c>
      <c r="I51" s="33"/>
      <c r="J51" s="29"/>
      <c r="K51" s="31">
        <f t="shared" si="0"/>
        <v>19000</v>
      </c>
      <c r="L51" s="31">
        <f>18/(0.01*0.01)</f>
        <v>180000</v>
      </c>
      <c r="M51" s="31">
        <f>2/(0.001*0.01)</f>
        <v>199999.99999999997</v>
      </c>
      <c r="N51" s="32">
        <f t="shared" si="1"/>
        <v>4.2787536009528289</v>
      </c>
    </row>
    <row r="52" spans="1:16" ht="12.75" customHeight="1" x14ac:dyDescent="0.3">
      <c r="A52" s="28">
        <v>2</v>
      </c>
      <c r="B52" s="28">
        <v>24</v>
      </c>
      <c r="C52" s="28">
        <v>4</v>
      </c>
      <c r="D52" s="29" t="s">
        <v>59</v>
      </c>
      <c r="E52" s="30" t="s">
        <v>15</v>
      </c>
      <c r="F52" s="33" t="s">
        <v>62</v>
      </c>
      <c r="G52" s="33">
        <v>0.41899999999999998</v>
      </c>
      <c r="H52" s="33">
        <v>0.375</v>
      </c>
      <c r="I52" s="33"/>
      <c r="J52" s="29"/>
      <c r="K52" s="31">
        <f t="shared" si="0"/>
        <v>19000</v>
      </c>
      <c r="L52" s="31">
        <f>18/(0.01*0.01)</f>
        <v>180000</v>
      </c>
      <c r="M52" s="31">
        <f>2/(0.001*0.01)</f>
        <v>199999.99999999997</v>
      </c>
      <c r="N52" s="32">
        <f t="shared" si="1"/>
        <v>4.2787536009528289</v>
      </c>
    </row>
    <row r="53" spans="1:16" ht="12.75" customHeight="1" x14ac:dyDescent="0.3">
      <c r="A53" s="28">
        <v>2</v>
      </c>
      <c r="B53" s="28">
        <v>24</v>
      </c>
      <c r="C53" s="28">
        <v>4</v>
      </c>
      <c r="D53" s="29" t="s">
        <v>59</v>
      </c>
      <c r="E53" s="30" t="s">
        <v>15</v>
      </c>
      <c r="F53" s="33" t="s">
        <v>63</v>
      </c>
      <c r="G53" s="33">
        <v>0.46800000000000003</v>
      </c>
      <c r="H53" s="33">
        <v>0.42299999999999999</v>
      </c>
      <c r="I53" s="33"/>
      <c r="J53" s="29"/>
      <c r="K53" s="31">
        <f t="shared" si="0"/>
        <v>19000</v>
      </c>
      <c r="L53" s="31">
        <f>18/(0.01*0.01)</f>
        <v>180000</v>
      </c>
      <c r="M53" s="31">
        <f>2/(0.001*0.01)</f>
        <v>199999.99999999997</v>
      </c>
      <c r="N53" s="32">
        <f t="shared" si="1"/>
        <v>4.2787536009528289</v>
      </c>
    </row>
    <row r="54" spans="1:16" ht="12.75" customHeight="1" x14ac:dyDescent="0.3">
      <c r="A54" s="28">
        <v>3</v>
      </c>
      <c r="B54" s="28">
        <v>24</v>
      </c>
      <c r="C54" s="28">
        <v>7</v>
      </c>
      <c r="D54" s="29" t="s">
        <v>59</v>
      </c>
      <c r="E54" s="30" t="s">
        <v>15</v>
      </c>
      <c r="F54" s="33" t="s">
        <v>60</v>
      </c>
      <c r="G54" s="33">
        <v>0.32300000000000001</v>
      </c>
      <c r="H54" s="33">
        <v>0.28000000000000003</v>
      </c>
      <c r="I54" s="33">
        <v>0.26800000000000002</v>
      </c>
      <c r="J54" s="29">
        <f>I54-0.0202</f>
        <v>0.24780000000000002</v>
      </c>
      <c r="K54" s="31">
        <f t="shared" si="0"/>
        <v>36500</v>
      </c>
      <c r="L54" s="31">
        <f>33/(0.01*0.01)</f>
        <v>330000</v>
      </c>
      <c r="M54" s="31">
        <f>4/(0.001*0.01)</f>
        <v>399999.99999999994</v>
      </c>
      <c r="N54" s="32">
        <f t="shared" si="1"/>
        <v>4.5622928644564746</v>
      </c>
      <c r="O54" s="31">
        <f>J54/K54</f>
        <v>6.7890410958904114E-6</v>
      </c>
      <c r="P54" s="32">
        <f>J54/N54</f>
        <v>5.4314794635508673E-2</v>
      </c>
    </row>
    <row r="55" spans="1:16" ht="12.75" customHeight="1" x14ac:dyDescent="0.3">
      <c r="A55" s="28">
        <v>3</v>
      </c>
      <c r="B55" s="28">
        <v>24</v>
      </c>
      <c r="C55" s="28">
        <v>7</v>
      </c>
      <c r="D55" s="29" t="s">
        <v>59</v>
      </c>
      <c r="E55" s="30" t="s">
        <v>15</v>
      </c>
      <c r="F55" s="33" t="s">
        <v>61</v>
      </c>
      <c r="G55" s="33">
        <v>0.216</v>
      </c>
      <c r="H55" s="33">
        <v>0.17199999999999999</v>
      </c>
      <c r="I55" s="33"/>
      <c r="J55" s="29"/>
      <c r="K55" s="31">
        <f t="shared" si="0"/>
        <v>36500</v>
      </c>
      <c r="L55" s="31">
        <f>33/(0.01*0.01)</f>
        <v>330000</v>
      </c>
      <c r="M55" s="31">
        <f>4/(0.001*0.01)</f>
        <v>399999.99999999994</v>
      </c>
      <c r="N55" s="32">
        <f t="shared" si="1"/>
        <v>4.5622928644564746</v>
      </c>
    </row>
    <row r="56" spans="1:16" ht="12.75" customHeight="1" x14ac:dyDescent="0.3">
      <c r="A56" s="28">
        <v>3</v>
      </c>
      <c r="B56" s="28">
        <v>24</v>
      </c>
      <c r="C56" s="28">
        <v>7</v>
      </c>
      <c r="D56" s="29" t="s">
        <v>59</v>
      </c>
      <c r="E56" s="30" t="s">
        <v>15</v>
      </c>
      <c r="F56" s="33" t="s">
        <v>62</v>
      </c>
      <c r="G56" s="33">
        <v>0.26600000000000001</v>
      </c>
      <c r="H56" s="33">
        <v>0.223</v>
      </c>
      <c r="I56" s="33"/>
      <c r="J56" s="29"/>
      <c r="K56" s="31">
        <f t="shared" si="0"/>
        <v>36500</v>
      </c>
      <c r="L56" s="31">
        <f>33/(0.01*0.01)</f>
        <v>330000</v>
      </c>
      <c r="M56" s="31">
        <f>4/(0.001*0.01)</f>
        <v>399999.99999999994</v>
      </c>
      <c r="N56" s="32">
        <f t="shared" si="1"/>
        <v>4.5622928644564746</v>
      </c>
    </row>
    <row r="57" spans="1:16" ht="12.75" customHeight="1" x14ac:dyDescent="0.3">
      <c r="A57" s="28">
        <v>3</v>
      </c>
      <c r="B57" s="28">
        <v>24</v>
      </c>
      <c r="C57" s="28">
        <v>7</v>
      </c>
      <c r="D57" s="29" t="s">
        <v>59</v>
      </c>
      <c r="E57" s="30" t="s">
        <v>15</v>
      </c>
      <c r="F57" s="33" t="s">
        <v>63</v>
      </c>
      <c r="G57" s="33">
        <v>0.442</v>
      </c>
      <c r="H57" s="33">
        <v>0.39900000000000002</v>
      </c>
      <c r="I57" s="33"/>
      <c r="J57" s="29"/>
      <c r="K57" s="31">
        <f t="shared" si="0"/>
        <v>36500</v>
      </c>
      <c r="L57" s="31">
        <f>33/(0.01*0.01)</f>
        <v>330000</v>
      </c>
      <c r="M57" s="31">
        <f>4/(0.001*0.01)</f>
        <v>399999.99999999994</v>
      </c>
      <c r="N57" s="32">
        <f t="shared" si="1"/>
        <v>4.5622928644564746</v>
      </c>
    </row>
    <row r="58" spans="1:16" ht="12.75" customHeight="1" x14ac:dyDescent="0.3">
      <c r="A58" s="28">
        <v>4</v>
      </c>
      <c r="B58" s="28">
        <v>24</v>
      </c>
      <c r="C58" s="28">
        <v>1</v>
      </c>
      <c r="D58" s="29" t="s">
        <v>59</v>
      </c>
      <c r="E58" s="30" t="s">
        <v>15</v>
      </c>
      <c r="F58" s="29" t="s">
        <v>60</v>
      </c>
      <c r="G58" s="29">
        <v>0.41499999999999998</v>
      </c>
      <c r="H58" s="29">
        <v>0.372</v>
      </c>
      <c r="I58" s="29">
        <v>0.40300000000000002</v>
      </c>
      <c r="J58" s="29">
        <f>I58-0.0202</f>
        <v>0.38280000000000003</v>
      </c>
      <c r="K58" s="31">
        <f t="shared" si="0"/>
        <v>5000</v>
      </c>
      <c r="L58" s="31">
        <f>5/(0.01*0.01)</f>
        <v>50000</v>
      </c>
      <c r="N58" s="32">
        <f t="shared" si="1"/>
        <v>3.6989700043360187</v>
      </c>
      <c r="O58" s="31">
        <f>J58/K58</f>
        <v>7.6560000000000012E-5</v>
      </c>
      <c r="P58" s="32">
        <f>J58/N58</f>
        <v>0.10348826823447418</v>
      </c>
    </row>
    <row r="59" spans="1:16" ht="12.75" customHeight="1" x14ac:dyDescent="0.3">
      <c r="A59" s="28">
        <v>4</v>
      </c>
      <c r="B59" s="28">
        <v>24</v>
      </c>
      <c r="C59" s="28">
        <v>1</v>
      </c>
      <c r="D59" s="29" t="s">
        <v>59</v>
      </c>
      <c r="E59" s="30" t="s">
        <v>15</v>
      </c>
      <c r="F59" s="29" t="s">
        <v>61</v>
      </c>
      <c r="G59" s="29">
        <v>0.63100000000000001</v>
      </c>
      <c r="H59" s="29">
        <v>0.58799999999999997</v>
      </c>
      <c r="I59" s="29"/>
      <c r="J59" s="29"/>
      <c r="K59" s="31">
        <f t="shared" si="0"/>
        <v>5000</v>
      </c>
      <c r="L59" s="31">
        <f>5/(0.01*0.01)</f>
        <v>50000</v>
      </c>
      <c r="N59" s="32">
        <f t="shared" si="1"/>
        <v>3.6989700043360187</v>
      </c>
    </row>
    <row r="60" spans="1:16" ht="12.75" customHeight="1" x14ac:dyDescent="0.3">
      <c r="A60" s="28">
        <v>4</v>
      </c>
      <c r="B60" s="28">
        <v>24</v>
      </c>
      <c r="C60" s="28">
        <v>1</v>
      </c>
      <c r="D60" s="29" t="s">
        <v>59</v>
      </c>
      <c r="E60" s="30" t="s">
        <v>15</v>
      </c>
      <c r="F60" s="29" t="s">
        <v>62</v>
      </c>
      <c r="G60" s="29">
        <v>0.34</v>
      </c>
      <c r="H60" s="29">
        <v>0.29599999999999999</v>
      </c>
      <c r="I60" s="29"/>
      <c r="J60" s="29"/>
      <c r="K60" s="31">
        <f t="shared" si="0"/>
        <v>5000</v>
      </c>
      <c r="L60" s="31">
        <f>5/(0.01*0.01)</f>
        <v>50000</v>
      </c>
      <c r="N60" s="32">
        <f t="shared" si="1"/>
        <v>3.6989700043360187</v>
      </c>
    </row>
    <row r="61" spans="1:16" ht="12.75" customHeight="1" x14ac:dyDescent="0.3">
      <c r="A61" s="28">
        <v>4</v>
      </c>
      <c r="B61" s="28">
        <v>24</v>
      </c>
      <c r="C61" s="28">
        <v>1</v>
      </c>
      <c r="D61" s="29" t="s">
        <v>59</v>
      </c>
      <c r="E61" s="30" t="s">
        <v>15</v>
      </c>
      <c r="F61" s="29" t="s">
        <v>63</v>
      </c>
      <c r="G61" s="29">
        <v>0.40100000000000002</v>
      </c>
      <c r="H61" s="29">
        <v>0.35699999999999998</v>
      </c>
      <c r="I61" s="29"/>
      <c r="J61" s="29"/>
      <c r="K61" s="31">
        <f t="shared" si="0"/>
        <v>5000</v>
      </c>
      <c r="L61" s="31">
        <f>5/(0.01*0.01)</f>
        <v>50000</v>
      </c>
      <c r="N61" s="32">
        <f t="shared" si="1"/>
        <v>3.6989700043360187</v>
      </c>
    </row>
    <row r="62" spans="1:16" ht="12.75" customHeight="1" x14ac:dyDescent="0.3">
      <c r="A62" s="28">
        <v>1</v>
      </c>
      <c r="B62" s="28">
        <v>48</v>
      </c>
      <c r="C62" s="28">
        <v>2</v>
      </c>
      <c r="D62" s="29" t="s">
        <v>59</v>
      </c>
      <c r="E62" s="30" t="s">
        <v>15</v>
      </c>
      <c r="F62" s="33" t="s">
        <v>60</v>
      </c>
      <c r="G62" s="33">
        <v>0.59299999999999997</v>
      </c>
      <c r="H62" s="33">
        <v>0.54900000000000004</v>
      </c>
      <c r="I62" s="33">
        <v>0.47</v>
      </c>
      <c r="J62" s="29">
        <f>I62-0.0202</f>
        <v>0.44979999999999998</v>
      </c>
      <c r="K62" s="31">
        <f t="shared" ref="K62:K125" si="5">AVERAGE(L62:M62)*0.1</f>
        <v>4000</v>
      </c>
      <c r="L62" s="31">
        <f>4/(0.01*0.01)</f>
        <v>40000</v>
      </c>
      <c r="N62" s="32">
        <f t="shared" ref="N62:N125" si="6">LOG10(K62)</f>
        <v>3.6020599913279625</v>
      </c>
      <c r="O62" s="31">
        <f>J62/K62</f>
        <v>1.1245E-4</v>
      </c>
      <c r="P62" s="32">
        <f>J62/N62</f>
        <v>0.12487298964562035</v>
      </c>
    </row>
    <row r="63" spans="1:16" ht="12.75" customHeight="1" x14ac:dyDescent="0.3">
      <c r="A63" s="28">
        <v>1</v>
      </c>
      <c r="B63" s="28">
        <v>48</v>
      </c>
      <c r="C63" s="28">
        <v>2</v>
      </c>
      <c r="D63" s="29" t="s">
        <v>59</v>
      </c>
      <c r="E63" s="30" t="s">
        <v>15</v>
      </c>
      <c r="F63" s="33" t="s">
        <v>61</v>
      </c>
      <c r="G63" s="33">
        <v>0.70199999999999996</v>
      </c>
      <c r="H63" s="33">
        <v>0.65700000000000003</v>
      </c>
      <c r="I63" s="33"/>
      <c r="J63" s="29"/>
      <c r="K63" s="31">
        <f t="shared" si="5"/>
        <v>4000</v>
      </c>
      <c r="L63" s="31">
        <f>4/(0.01*0.01)</f>
        <v>40000</v>
      </c>
      <c r="N63" s="32">
        <f t="shared" si="6"/>
        <v>3.6020599913279625</v>
      </c>
    </row>
    <row r="64" spans="1:16" ht="12.75" customHeight="1" x14ac:dyDescent="0.3">
      <c r="A64" s="28">
        <v>1</v>
      </c>
      <c r="B64" s="28">
        <v>48</v>
      </c>
      <c r="C64" s="28">
        <v>2</v>
      </c>
      <c r="D64" s="29" t="s">
        <v>59</v>
      </c>
      <c r="E64" s="30" t="s">
        <v>15</v>
      </c>
      <c r="F64" s="33" t="s">
        <v>62</v>
      </c>
      <c r="G64" s="33">
        <v>0.33200000000000002</v>
      </c>
      <c r="H64" s="33">
        <v>0.28699999999999998</v>
      </c>
      <c r="I64" s="33"/>
      <c r="J64" s="29"/>
      <c r="K64" s="31">
        <f t="shared" si="5"/>
        <v>4000</v>
      </c>
      <c r="L64" s="31">
        <f>4/(0.01*0.01)</f>
        <v>40000</v>
      </c>
      <c r="N64" s="32">
        <f t="shared" si="6"/>
        <v>3.6020599913279625</v>
      </c>
    </row>
    <row r="65" spans="1:16" ht="12.75" customHeight="1" x14ac:dyDescent="0.3">
      <c r="A65" s="28">
        <v>1</v>
      </c>
      <c r="B65" s="28">
        <v>48</v>
      </c>
      <c r="C65" s="28">
        <v>2</v>
      </c>
      <c r="D65" s="29" t="s">
        <v>59</v>
      </c>
      <c r="E65" s="30" t="s">
        <v>15</v>
      </c>
      <c r="F65" s="33" t="s">
        <v>63</v>
      </c>
      <c r="G65" s="33">
        <v>0.42899999999999999</v>
      </c>
      <c r="H65" s="33">
        <v>0.38500000000000001</v>
      </c>
      <c r="I65" s="33"/>
      <c r="J65" s="29"/>
      <c r="K65" s="31">
        <f t="shared" si="5"/>
        <v>4000</v>
      </c>
      <c r="L65" s="31">
        <f>4/(0.01*0.01)</f>
        <v>40000</v>
      </c>
      <c r="N65" s="32">
        <f t="shared" si="6"/>
        <v>3.6020599913279625</v>
      </c>
    </row>
    <row r="66" spans="1:16" ht="12.75" customHeight="1" x14ac:dyDescent="0.3">
      <c r="A66" s="28">
        <v>2</v>
      </c>
      <c r="B66" s="28">
        <v>48</v>
      </c>
      <c r="C66" s="28">
        <v>5</v>
      </c>
      <c r="D66" s="29" t="s">
        <v>59</v>
      </c>
      <c r="E66" s="30" t="s">
        <v>15</v>
      </c>
      <c r="F66" s="33" t="s">
        <v>60</v>
      </c>
      <c r="G66" s="33">
        <v>0.59899999999999998</v>
      </c>
      <c r="H66" s="33">
        <v>0.55500000000000005</v>
      </c>
      <c r="I66" s="33">
        <v>0.504</v>
      </c>
      <c r="J66" s="29">
        <f>I66-0.0202</f>
        <v>0.48380000000000001</v>
      </c>
      <c r="K66" s="31">
        <f t="shared" si="5"/>
        <v>19000</v>
      </c>
      <c r="L66" s="31">
        <f>18/(0.01*0.01)</f>
        <v>180000</v>
      </c>
      <c r="M66" s="31">
        <f>2/(0.001*0.01)</f>
        <v>199999.99999999997</v>
      </c>
      <c r="N66" s="32">
        <f t="shared" si="6"/>
        <v>4.2787536009528289</v>
      </c>
      <c r="O66" s="31">
        <f>J66/K66</f>
        <v>2.5463157894736843E-5</v>
      </c>
      <c r="P66" s="32">
        <f>J66/N66</f>
        <v>0.11307031091770822</v>
      </c>
    </row>
    <row r="67" spans="1:16" ht="12.75" customHeight="1" x14ac:dyDescent="0.3">
      <c r="A67" s="28">
        <v>2</v>
      </c>
      <c r="B67" s="28">
        <v>48</v>
      </c>
      <c r="C67" s="28">
        <v>5</v>
      </c>
      <c r="D67" s="29" t="s">
        <v>59</v>
      </c>
      <c r="E67" s="30" t="s">
        <v>15</v>
      </c>
      <c r="F67" s="33" t="s">
        <v>61</v>
      </c>
      <c r="G67" s="33">
        <v>0.52300000000000002</v>
      </c>
      <c r="H67" s="33">
        <v>0.47799999999999998</v>
      </c>
      <c r="I67" s="33"/>
      <c r="J67" s="29"/>
      <c r="K67" s="31">
        <f t="shared" si="5"/>
        <v>19000</v>
      </c>
      <c r="L67" s="31">
        <f>18/(0.01*0.01)</f>
        <v>180000</v>
      </c>
      <c r="M67" s="31">
        <f>2/(0.001*0.01)</f>
        <v>199999.99999999997</v>
      </c>
      <c r="N67" s="32">
        <f t="shared" si="6"/>
        <v>4.2787536009528289</v>
      </c>
    </row>
    <row r="68" spans="1:16" ht="12.75" customHeight="1" x14ac:dyDescent="0.3">
      <c r="A68" s="28">
        <v>2</v>
      </c>
      <c r="B68" s="28">
        <v>48</v>
      </c>
      <c r="C68" s="28">
        <v>5</v>
      </c>
      <c r="D68" s="29" t="s">
        <v>59</v>
      </c>
      <c r="E68" s="30" t="s">
        <v>15</v>
      </c>
      <c r="F68" s="33" t="s">
        <v>62</v>
      </c>
      <c r="G68" s="33">
        <v>0.46800000000000003</v>
      </c>
      <c r="H68" s="33">
        <v>0.42399999999999999</v>
      </c>
      <c r="I68" s="33"/>
      <c r="J68" s="29"/>
      <c r="K68" s="31">
        <f t="shared" si="5"/>
        <v>19000</v>
      </c>
      <c r="L68" s="31">
        <f>18/(0.01*0.01)</f>
        <v>180000</v>
      </c>
      <c r="M68" s="31">
        <f>2/(0.001*0.01)</f>
        <v>199999.99999999997</v>
      </c>
      <c r="N68" s="32">
        <f t="shared" si="6"/>
        <v>4.2787536009528289</v>
      </c>
    </row>
    <row r="69" spans="1:16" ht="12.75" customHeight="1" x14ac:dyDescent="0.3">
      <c r="A69" s="28">
        <v>2</v>
      </c>
      <c r="B69" s="28">
        <v>48</v>
      </c>
      <c r="C69" s="28">
        <v>5</v>
      </c>
      <c r="D69" s="29" t="s">
        <v>59</v>
      </c>
      <c r="E69" s="30" t="s">
        <v>15</v>
      </c>
      <c r="F69" s="33" t="s">
        <v>63</v>
      </c>
      <c r="G69" s="33">
        <v>0.60199999999999998</v>
      </c>
      <c r="H69" s="33">
        <v>0.55700000000000005</v>
      </c>
      <c r="I69" s="33"/>
      <c r="J69" s="29"/>
      <c r="K69" s="31">
        <f t="shared" si="5"/>
        <v>19000</v>
      </c>
      <c r="L69" s="31">
        <f>18/(0.01*0.01)</f>
        <v>180000</v>
      </c>
      <c r="M69" s="31">
        <f>2/(0.001*0.01)</f>
        <v>199999.99999999997</v>
      </c>
      <c r="N69" s="32">
        <f t="shared" si="6"/>
        <v>4.2787536009528289</v>
      </c>
    </row>
    <row r="70" spans="1:16" ht="12.75" customHeight="1" x14ac:dyDescent="0.3">
      <c r="A70" s="28">
        <v>3</v>
      </c>
      <c r="B70" s="28">
        <v>48</v>
      </c>
      <c r="C70" s="28">
        <v>8</v>
      </c>
      <c r="D70" s="29" t="s">
        <v>59</v>
      </c>
      <c r="E70" s="30" t="s">
        <v>15</v>
      </c>
      <c r="F70" s="33" t="s">
        <v>60</v>
      </c>
      <c r="G70" s="33">
        <v>1.113</v>
      </c>
      <c r="H70" s="33">
        <v>1.069</v>
      </c>
      <c r="I70" s="33">
        <v>0.93500000000000005</v>
      </c>
      <c r="J70" s="29">
        <f>I70-0.0202</f>
        <v>0.91480000000000006</v>
      </c>
      <c r="K70" s="31">
        <f t="shared" si="5"/>
        <v>36500</v>
      </c>
      <c r="L70" s="31">
        <f>33/(0.01*0.01)</f>
        <v>330000</v>
      </c>
      <c r="M70" s="31">
        <f>4/(0.001*0.01)</f>
        <v>399999.99999999994</v>
      </c>
      <c r="N70" s="32">
        <f t="shared" si="6"/>
        <v>4.5622928644564746</v>
      </c>
      <c r="O70" s="31">
        <f>J70/K70</f>
        <v>2.5063013698630138E-5</v>
      </c>
      <c r="P70" s="32">
        <f>J70/N70</f>
        <v>0.20051321280291901</v>
      </c>
    </row>
    <row r="71" spans="1:16" ht="12.75" customHeight="1" x14ac:dyDescent="0.3">
      <c r="A71" s="28">
        <v>3</v>
      </c>
      <c r="B71" s="28">
        <v>48</v>
      </c>
      <c r="C71" s="28">
        <v>8</v>
      </c>
      <c r="D71" s="29" t="s">
        <v>59</v>
      </c>
      <c r="E71" s="30" t="s">
        <v>15</v>
      </c>
      <c r="F71" s="33" t="s">
        <v>61</v>
      </c>
      <c r="G71" s="33">
        <v>0.86699999999999999</v>
      </c>
      <c r="H71" s="33">
        <v>0.82299999999999995</v>
      </c>
      <c r="I71" s="33"/>
      <c r="J71" s="29"/>
      <c r="K71" s="31">
        <f t="shared" si="5"/>
        <v>36500</v>
      </c>
      <c r="L71" s="31">
        <f>33/(0.01*0.01)</f>
        <v>330000</v>
      </c>
      <c r="M71" s="31">
        <f>4/(0.001*0.01)</f>
        <v>399999.99999999994</v>
      </c>
      <c r="N71" s="32">
        <f t="shared" si="6"/>
        <v>4.5622928644564746</v>
      </c>
    </row>
    <row r="72" spans="1:16" ht="12.75" customHeight="1" x14ac:dyDescent="0.3">
      <c r="A72" s="28">
        <v>3</v>
      </c>
      <c r="B72" s="28">
        <v>48</v>
      </c>
      <c r="C72" s="28">
        <v>8</v>
      </c>
      <c r="D72" s="29" t="s">
        <v>59</v>
      </c>
      <c r="E72" s="30" t="s">
        <v>15</v>
      </c>
      <c r="F72" s="33" t="s">
        <v>62</v>
      </c>
      <c r="G72" s="33">
        <v>1.371</v>
      </c>
      <c r="H72" s="33">
        <v>1.327</v>
      </c>
      <c r="I72" s="33"/>
      <c r="J72" s="29"/>
      <c r="K72" s="31">
        <f t="shared" si="5"/>
        <v>36500</v>
      </c>
      <c r="L72" s="31">
        <f>33/(0.01*0.01)</f>
        <v>330000</v>
      </c>
      <c r="M72" s="31">
        <f>4/(0.001*0.01)</f>
        <v>399999.99999999994</v>
      </c>
      <c r="N72" s="32">
        <f t="shared" si="6"/>
        <v>4.5622928644564746</v>
      </c>
    </row>
    <row r="73" spans="1:16" ht="12.75" customHeight="1" x14ac:dyDescent="0.3">
      <c r="A73" s="28">
        <v>3</v>
      </c>
      <c r="B73" s="28">
        <v>48</v>
      </c>
      <c r="C73" s="28">
        <v>8</v>
      </c>
      <c r="D73" s="29" t="s">
        <v>59</v>
      </c>
      <c r="E73" s="30" t="s">
        <v>15</v>
      </c>
      <c r="F73" s="33" t="s">
        <v>63</v>
      </c>
      <c r="G73" s="33">
        <v>0.56599999999999995</v>
      </c>
      <c r="H73" s="33">
        <v>0.52200000000000002</v>
      </c>
      <c r="I73" s="33"/>
      <c r="J73" s="29"/>
      <c r="K73" s="31">
        <f t="shared" si="5"/>
        <v>36500</v>
      </c>
      <c r="L73" s="31">
        <f>33/(0.01*0.01)</f>
        <v>330000</v>
      </c>
      <c r="M73" s="31">
        <f>4/(0.001*0.01)</f>
        <v>399999.99999999994</v>
      </c>
      <c r="N73" s="32">
        <f t="shared" si="6"/>
        <v>4.5622928644564746</v>
      </c>
    </row>
    <row r="74" spans="1:16" ht="12.75" customHeight="1" x14ac:dyDescent="0.3">
      <c r="A74" s="28">
        <v>4</v>
      </c>
      <c r="B74" s="28">
        <v>48</v>
      </c>
      <c r="C74" s="28">
        <v>2</v>
      </c>
      <c r="D74" s="29" t="s">
        <v>59</v>
      </c>
      <c r="E74" s="30" t="s">
        <v>15</v>
      </c>
      <c r="F74" s="33" t="s">
        <v>60</v>
      </c>
      <c r="G74" s="33">
        <v>0.3</v>
      </c>
      <c r="H74" s="33">
        <v>0.254</v>
      </c>
      <c r="I74" s="33">
        <v>0.19900000000000001</v>
      </c>
      <c r="J74" s="29">
        <f>I74-0.0202</f>
        <v>0.17880000000000001</v>
      </c>
      <c r="K74" s="31">
        <f t="shared" si="5"/>
        <v>5000</v>
      </c>
      <c r="L74" s="31">
        <f>5/(0.01*0.01)</f>
        <v>50000</v>
      </c>
      <c r="N74" s="32">
        <f t="shared" si="6"/>
        <v>3.6989700043360187</v>
      </c>
      <c r="O74" s="31">
        <f>J74/K74</f>
        <v>3.5760000000000003E-5</v>
      </c>
      <c r="P74" s="32">
        <f>J74/N74</f>
        <v>4.8337780460616465E-2</v>
      </c>
    </row>
    <row r="75" spans="1:16" ht="12.75" customHeight="1" x14ac:dyDescent="0.3">
      <c r="A75" s="28">
        <v>4</v>
      </c>
      <c r="B75" s="28">
        <v>48</v>
      </c>
      <c r="C75" s="28">
        <v>2</v>
      </c>
      <c r="D75" s="29" t="s">
        <v>59</v>
      </c>
      <c r="E75" s="30" t="s">
        <v>15</v>
      </c>
      <c r="F75" s="33" t="s">
        <v>61</v>
      </c>
      <c r="G75" s="33">
        <v>0.121</v>
      </c>
      <c r="H75" s="33">
        <v>7.4999999999999997E-2</v>
      </c>
      <c r="I75" s="33"/>
      <c r="J75" s="29"/>
      <c r="K75" s="31">
        <f t="shared" si="5"/>
        <v>5000</v>
      </c>
      <c r="L75" s="31">
        <f>5/(0.01*0.01)</f>
        <v>50000</v>
      </c>
      <c r="N75" s="32">
        <f t="shared" si="6"/>
        <v>3.6989700043360187</v>
      </c>
    </row>
    <row r="76" spans="1:16" ht="12.75" customHeight="1" x14ac:dyDescent="0.3">
      <c r="A76" s="28">
        <v>4</v>
      </c>
      <c r="B76" s="28">
        <v>48</v>
      </c>
      <c r="C76" s="28">
        <v>2</v>
      </c>
      <c r="D76" s="29" t="s">
        <v>59</v>
      </c>
      <c r="E76" s="30" t="s">
        <v>15</v>
      </c>
      <c r="F76" s="33" t="s">
        <v>62</v>
      </c>
      <c r="G76" s="33">
        <v>0.29399999999999998</v>
      </c>
      <c r="H76" s="33">
        <v>0.248</v>
      </c>
      <c r="I76" s="33"/>
      <c r="J76" s="29"/>
      <c r="K76" s="31">
        <f t="shared" si="5"/>
        <v>5000</v>
      </c>
      <c r="L76" s="31">
        <f>5/(0.01*0.01)</f>
        <v>50000</v>
      </c>
      <c r="N76" s="32">
        <f t="shared" si="6"/>
        <v>3.6989700043360187</v>
      </c>
    </row>
    <row r="77" spans="1:16" ht="12.75" customHeight="1" x14ac:dyDescent="0.3">
      <c r="A77" s="28">
        <v>4</v>
      </c>
      <c r="B77" s="28">
        <v>48</v>
      </c>
      <c r="C77" s="28">
        <v>2</v>
      </c>
      <c r="D77" s="29" t="s">
        <v>59</v>
      </c>
      <c r="E77" s="30" t="s">
        <v>15</v>
      </c>
      <c r="F77" s="33" t="s">
        <v>63</v>
      </c>
      <c r="G77" s="33">
        <v>0.26400000000000001</v>
      </c>
      <c r="H77" s="33">
        <v>0.218</v>
      </c>
      <c r="I77" s="33"/>
      <c r="J77" s="29"/>
      <c r="K77" s="31">
        <f t="shared" si="5"/>
        <v>5000</v>
      </c>
      <c r="L77" s="31">
        <f>5/(0.01*0.01)</f>
        <v>50000</v>
      </c>
      <c r="N77" s="32">
        <f t="shared" si="6"/>
        <v>3.6989700043360187</v>
      </c>
    </row>
    <row r="78" spans="1:16" ht="12.75" customHeight="1" x14ac:dyDescent="0.3">
      <c r="A78" s="28">
        <v>1</v>
      </c>
      <c r="B78" s="28">
        <v>72</v>
      </c>
      <c r="C78" s="28">
        <v>3</v>
      </c>
      <c r="D78" s="29" t="s">
        <v>59</v>
      </c>
      <c r="E78" s="30" t="s">
        <v>15</v>
      </c>
      <c r="F78" s="33" t="s">
        <v>60</v>
      </c>
      <c r="G78" s="33">
        <v>0.82099999999999995</v>
      </c>
      <c r="H78" s="33">
        <v>0.77800000000000002</v>
      </c>
      <c r="I78" s="33">
        <v>0.54800000000000004</v>
      </c>
      <c r="J78" s="29">
        <f>I78-0.0202</f>
        <v>0.52780000000000005</v>
      </c>
      <c r="K78" s="31">
        <f t="shared" si="5"/>
        <v>4000</v>
      </c>
      <c r="L78" s="31">
        <f>4/(0.01*0.01)</f>
        <v>40000</v>
      </c>
      <c r="N78" s="32">
        <f t="shared" si="6"/>
        <v>3.6020599913279625</v>
      </c>
      <c r="O78" s="31">
        <f>J78/K78</f>
        <v>1.3195000000000001E-4</v>
      </c>
      <c r="P78" s="32">
        <f>J78/N78</f>
        <v>0.14652726530671059</v>
      </c>
    </row>
    <row r="79" spans="1:16" ht="12.75" customHeight="1" x14ac:dyDescent="0.3">
      <c r="A79" s="28">
        <v>1</v>
      </c>
      <c r="B79" s="28">
        <v>72</v>
      </c>
      <c r="C79" s="28">
        <v>3</v>
      </c>
      <c r="D79" s="29" t="s">
        <v>59</v>
      </c>
      <c r="E79" s="30" t="s">
        <v>15</v>
      </c>
      <c r="F79" s="33" t="s">
        <v>61</v>
      </c>
      <c r="G79" s="33">
        <v>0.61</v>
      </c>
      <c r="H79" s="33">
        <v>0.56699999999999995</v>
      </c>
      <c r="I79" s="33"/>
      <c r="J79" s="29"/>
      <c r="K79" s="31">
        <f t="shared" si="5"/>
        <v>4000</v>
      </c>
      <c r="L79" s="31">
        <f>4/(0.01*0.01)</f>
        <v>40000</v>
      </c>
      <c r="N79" s="32">
        <f t="shared" si="6"/>
        <v>3.6020599913279625</v>
      </c>
    </row>
    <row r="80" spans="1:16" ht="12.75" customHeight="1" x14ac:dyDescent="0.3">
      <c r="A80" s="28">
        <v>1</v>
      </c>
      <c r="B80" s="28">
        <v>72</v>
      </c>
      <c r="C80" s="28">
        <v>3</v>
      </c>
      <c r="D80" s="29" t="s">
        <v>59</v>
      </c>
      <c r="E80" s="30" t="s">
        <v>15</v>
      </c>
      <c r="F80" s="33" t="s">
        <v>62</v>
      </c>
      <c r="G80" s="33">
        <v>0.39300000000000002</v>
      </c>
      <c r="H80" s="33">
        <v>0.35</v>
      </c>
      <c r="I80" s="33"/>
      <c r="J80" s="29"/>
      <c r="K80" s="31">
        <f t="shared" si="5"/>
        <v>4000</v>
      </c>
      <c r="L80" s="31">
        <f>4/(0.01*0.01)</f>
        <v>40000</v>
      </c>
      <c r="N80" s="32">
        <f t="shared" si="6"/>
        <v>3.6020599913279625</v>
      </c>
    </row>
    <row r="81" spans="1:16" ht="12.75" customHeight="1" x14ac:dyDescent="0.3">
      <c r="A81" s="28">
        <v>1</v>
      </c>
      <c r="B81" s="28">
        <v>72</v>
      </c>
      <c r="C81" s="28">
        <v>3</v>
      </c>
      <c r="D81" s="29" t="s">
        <v>59</v>
      </c>
      <c r="E81" s="30" t="s">
        <v>15</v>
      </c>
      <c r="F81" s="33" t="s">
        <v>63</v>
      </c>
      <c r="G81" s="33">
        <v>0.53800000000000003</v>
      </c>
      <c r="H81" s="33">
        <v>0.496</v>
      </c>
      <c r="I81" s="33"/>
      <c r="J81" s="29"/>
      <c r="K81" s="31">
        <f t="shared" si="5"/>
        <v>4000</v>
      </c>
      <c r="L81" s="31">
        <f>4/(0.01*0.01)</f>
        <v>40000</v>
      </c>
      <c r="N81" s="32">
        <f t="shared" si="6"/>
        <v>3.6020599913279625</v>
      </c>
    </row>
    <row r="82" spans="1:16" ht="12.75" customHeight="1" x14ac:dyDescent="0.3">
      <c r="A82" s="28">
        <v>2</v>
      </c>
      <c r="B82" s="28">
        <v>72</v>
      </c>
      <c r="C82" s="28">
        <v>6</v>
      </c>
      <c r="D82" s="29" t="s">
        <v>59</v>
      </c>
      <c r="E82" s="30" t="s">
        <v>15</v>
      </c>
      <c r="F82" s="33" t="s">
        <v>60</v>
      </c>
      <c r="G82" s="33">
        <v>0.36299999999999999</v>
      </c>
      <c r="H82" s="33">
        <v>0.31900000000000001</v>
      </c>
      <c r="I82" s="33">
        <v>0.36799999999999999</v>
      </c>
      <c r="J82" s="29">
        <f>I82-0.0202</f>
        <v>0.3478</v>
      </c>
      <c r="K82" s="31">
        <f t="shared" si="5"/>
        <v>19000</v>
      </c>
      <c r="L82" s="31">
        <f>18/(0.01*0.01)</f>
        <v>180000</v>
      </c>
      <c r="M82" s="31">
        <f>2/(0.001*0.01)</f>
        <v>199999.99999999997</v>
      </c>
      <c r="N82" s="32">
        <f t="shared" si="6"/>
        <v>4.2787536009528289</v>
      </c>
      <c r="O82" s="31">
        <f>J82/K82</f>
        <v>1.8305263157894735E-5</v>
      </c>
      <c r="P82" s="32">
        <f>J82/N82</f>
        <v>8.1285353735384286E-2</v>
      </c>
    </row>
    <row r="83" spans="1:16" ht="12.75" customHeight="1" x14ac:dyDescent="0.3">
      <c r="A83" s="28">
        <v>2</v>
      </c>
      <c r="B83" s="28">
        <v>72</v>
      </c>
      <c r="C83" s="28">
        <v>6</v>
      </c>
      <c r="D83" s="29" t="s">
        <v>59</v>
      </c>
      <c r="E83" s="30" t="s">
        <v>15</v>
      </c>
      <c r="F83" s="33" t="s">
        <v>61</v>
      </c>
      <c r="G83" s="33">
        <v>0.65100000000000002</v>
      </c>
      <c r="H83" s="33">
        <v>0.60799999999999998</v>
      </c>
      <c r="I83" s="33"/>
      <c r="J83" s="29"/>
      <c r="K83" s="31">
        <f t="shared" si="5"/>
        <v>19000</v>
      </c>
      <c r="L83" s="31">
        <f>18/(0.01*0.01)</f>
        <v>180000</v>
      </c>
      <c r="M83" s="31">
        <f>2/(0.001*0.01)</f>
        <v>199999.99999999997</v>
      </c>
      <c r="N83" s="32">
        <f t="shared" si="6"/>
        <v>4.2787536009528289</v>
      </c>
    </row>
    <row r="84" spans="1:16" ht="12.75" customHeight="1" x14ac:dyDescent="0.3">
      <c r="A84" s="28">
        <v>2</v>
      </c>
      <c r="B84" s="28">
        <v>72</v>
      </c>
      <c r="C84" s="28">
        <v>6</v>
      </c>
      <c r="D84" s="29" t="s">
        <v>59</v>
      </c>
      <c r="E84" s="30" t="s">
        <v>15</v>
      </c>
      <c r="F84" s="33" t="s">
        <v>62</v>
      </c>
      <c r="G84" s="33">
        <v>0.28299999999999997</v>
      </c>
      <c r="H84" s="33">
        <v>0.23899999999999999</v>
      </c>
      <c r="I84" s="33"/>
      <c r="J84" s="29"/>
      <c r="K84" s="31">
        <f t="shared" si="5"/>
        <v>19000</v>
      </c>
      <c r="L84" s="31">
        <f>18/(0.01*0.01)</f>
        <v>180000</v>
      </c>
      <c r="M84" s="31">
        <f>2/(0.001*0.01)</f>
        <v>199999.99999999997</v>
      </c>
      <c r="N84" s="32">
        <f t="shared" si="6"/>
        <v>4.2787536009528289</v>
      </c>
    </row>
    <row r="85" spans="1:16" ht="12.75" customHeight="1" x14ac:dyDescent="0.3">
      <c r="A85" s="28">
        <v>2</v>
      </c>
      <c r="B85" s="28">
        <v>72</v>
      </c>
      <c r="C85" s="28">
        <v>6</v>
      </c>
      <c r="D85" s="29" t="s">
        <v>59</v>
      </c>
      <c r="E85" s="30" t="s">
        <v>15</v>
      </c>
      <c r="F85" s="33" t="s">
        <v>63</v>
      </c>
      <c r="G85" s="33">
        <v>0.35</v>
      </c>
      <c r="H85" s="33">
        <v>0.307</v>
      </c>
      <c r="I85" s="33"/>
      <c r="J85" s="29"/>
      <c r="K85" s="31">
        <f t="shared" si="5"/>
        <v>19000</v>
      </c>
      <c r="L85" s="31">
        <f>18/(0.01*0.01)</f>
        <v>180000</v>
      </c>
      <c r="M85" s="31">
        <f>2/(0.001*0.01)</f>
        <v>199999.99999999997</v>
      </c>
      <c r="N85" s="32">
        <f t="shared" si="6"/>
        <v>4.2787536009528289</v>
      </c>
    </row>
    <row r="86" spans="1:16" ht="12.75" customHeight="1" x14ac:dyDescent="0.3">
      <c r="A86" s="28">
        <v>3</v>
      </c>
      <c r="B86" s="28">
        <v>72</v>
      </c>
      <c r="C86" s="28">
        <v>9</v>
      </c>
      <c r="D86" s="29" t="s">
        <v>59</v>
      </c>
      <c r="E86" s="30" t="s">
        <v>15</v>
      </c>
      <c r="F86" s="33" t="s">
        <v>60</v>
      </c>
      <c r="G86" s="33">
        <v>1.2969999999999999</v>
      </c>
      <c r="H86" s="33">
        <v>1.2549999999999999</v>
      </c>
      <c r="I86" s="33">
        <v>0.88300000000000001</v>
      </c>
      <c r="J86" s="29">
        <f>I86-0.0202</f>
        <v>0.86280000000000001</v>
      </c>
      <c r="K86" s="31">
        <f t="shared" si="5"/>
        <v>36500</v>
      </c>
      <c r="L86" s="31">
        <f>33/(0.01*0.01)</f>
        <v>330000</v>
      </c>
      <c r="M86" s="31">
        <f>4/(0.001*0.01)</f>
        <v>399999.99999999994</v>
      </c>
      <c r="N86" s="32">
        <f t="shared" si="6"/>
        <v>4.5622928644564746</v>
      </c>
      <c r="O86" s="31">
        <f>J86/K86</f>
        <v>2.3638356164383562E-5</v>
      </c>
      <c r="P86" s="32">
        <f>J86/N86</f>
        <v>0.18911543507472509</v>
      </c>
    </row>
    <row r="87" spans="1:16" ht="12.75" customHeight="1" x14ac:dyDescent="0.3">
      <c r="A87" s="28">
        <v>3</v>
      </c>
      <c r="B87" s="28">
        <v>72</v>
      </c>
      <c r="C87" s="28">
        <v>9</v>
      </c>
      <c r="D87" s="29" t="s">
        <v>59</v>
      </c>
      <c r="E87" s="30" t="s">
        <v>15</v>
      </c>
      <c r="F87" s="33" t="s">
        <v>61</v>
      </c>
      <c r="G87" s="33">
        <v>0.56000000000000005</v>
      </c>
      <c r="H87" s="33">
        <v>0.51700000000000002</v>
      </c>
      <c r="I87" s="33"/>
      <c r="J87" s="29"/>
      <c r="K87" s="31">
        <f t="shared" si="5"/>
        <v>36500</v>
      </c>
      <c r="L87" s="31">
        <f>33/(0.01*0.01)</f>
        <v>330000</v>
      </c>
      <c r="M87" s="31">
        <f>4/(0.001*0.01)</f>
        <v>399999.99999999994</v>
      </c>
      <c r="N87" s="32">
        <f t="shared" si="6"/>
        <v>4.5622928644564746</v>
      </c>
    </row>
    <row r="88" spans="1:16" ht="12.75" customHeight="1" x14ac:dyDescent="0.3">
      <c r="A88" s="28">
        <v>3</v>
      </c>
      <c r="B88" s="28">
        <v>72</v>
      </c>
      <c r="C88" s="28">
        <v>9</v>
      </c>
      <c r="D88" s="29" t="s">
        <v>59</v>
      </c>
      <c r="E88" s="30" t="s">
        <v>15</v>
      </c>
      <c r="F88" s="33" t="s">
        <v>62</v>
      </c>
      <c r="G88" s="33">
        <v>1.0129999999999999</v>
      </c>
      <c r="H88" s="33">
        <v>0.97099999999999997</v>
      </c>
      <c r="I88" s="33"/>
      <c r="J88" s="29"/>
      <c r="K88" s="31">
        <f t="shared" si="5"/>
        <v>36500</v>
      </c>
      <c r="L88" s="31">
        <f>33/(0.01*0.01)</f>
        <v>330000</v>
      </c>
      <c r="M88" s="31">
        <f>4/(0.001*0.01)</f>
        <v>399999.99999999994</v>
      </c>
      <c r="N88" s="32">
        <f t="shared" si="6"/>
        <v>4.5622928644564746</v>
      </c>
    </row>
    <row r="89" spans="1:16" ht="12.75" customHeight="1" x14ac:dyDescent="0.3">
      <c r="A89" s="28">
        <v>3</v>
      </c>
      <c r="B89" s="28">
        <v>72</v>
      </c>
      <c r="C89" s="28">
        <v>9</v>
      </c>
      <c r="D89" s="29" t="s">
        <v>59</v>
      </c>
      <c r="E89" s="30" t="s">
        <v>15</v>
      </c>
      <c r="F89" s="33" t="s">
        <v>63</v>
      </c>
      <c r="G89" s="33">
        <v>0.83299999999999996</v>
      </c>
      <c r="H89" s="33">
        <v>0.79</v>
      </c>
      <c r="I89" s="33"/>
      <c r="J89" s="29"/>
      <c r="K89" s="31">
        <f t="shared" si="5"/>
        <v>36500</v>
      </c>
      <c r="L89" s="31">
        <f>33/(0.01*0.01)</f>
        <v>330000</v>
      </c>
      <c r="M89" s="31">
        <f>4/(0.001*0.01)</f>
        <v>399999.99999999994</v>
      </c>
      <c r="N89" s="32">
        <f t="shared" si="6"/>
        <v>4.5622928644564746</v>
      </c>
    </row>
    <row r="90" spans="1:16" ht="12.75" customHeight="1" x14ac:dyDescent="0.3">
      <c r="A90" s="28">
        <v>4</v>
      </c>
      <c r="B90" s="28">
        <v>72</v>
      </c>
      <c r="C90" s="28">
        <v>3</v>
      </c>
      <c r="D90" s="29" t="s">
        <v>59</v>
      </c>
      <c r="E90" s="30" t="s">
        <v>15</v>
      </c>
      <c r="F90" s="33" t="s">
        <v>60</v>
      </c>
      <c r="G90" s="33">
        <v>0.28899999999999998</v>
      </c>
      <c r="H90" s="33">
        <v>0.24299999999999999</v>
      </c>
      <c r="I90" s="33">
        <v>0.27700000000000002</v>
      </c>
      <c r="J90" s="29">
        <f>I90-0.0202</f>
        <v>0.25680000000000003</v>
      </c>
      <c r="K90" s="31">
        <f t="shared" si="5"/>
        <v>5000</v>
      </c>
      <c r="L90" s="31">
        <f>5/(0.01*0.01)</f>
        <v>50000</v>
      </c>
      <c r="N90" s="32">
        <f t="shared" si="6"/>
        <v>3.6989700043360187</v>
      </c>
      <c r="O90" s="31">
        <f>J90/K90</f>
        <v>5.1360000000000003E-5</v>
      </c>
      <c r="P90" s="32">
        <f>J90/N90</f>
        <v>6.9424731668267944E-2</v>
      </c>
    </row>
    <row r="91" spans="1:16" ht="12.75" customHeight="1" x14ac:dyDescent="0.3">
      <c r="A91" s="28">
        <v>4</v>
      </c>
      <c r="B91" s="28">
        <v>72</v>
      </c>
      <c r="C91" s="28">
        <v>3</v>
      </c>
      <c r="D91" s="29" t="s">
        <v>59</v>
      </c>
      <c r="E91" s="30" t="s">
        <v>15</v>
      </c>
      <c r="F91" s="33" t="s">
        <v>61</v>
      </c>
      <c r="G91" s="33">
        <v>0.35199999999999998</v>
      </c>
      <c r="H91" s="33">
        <v>0.30599999999999999</v>
      </c>
      <c r="I91" s="33"/>
      <c r="J91" s="29"/>
      <c r="K91" s="31">
        <f t="shared" si="5"/>
        <v>5000</v>
      </c>
      <c r="L91" s="31">
        <f>5/(0.01*0.01)</f>
        <v>50000</v>
      </c>
      <c r="N91" s="32">
        <f t="shared" si="6"/>
        <v>3.6989700043360187</v>
      </c>
    </row>
    <row r="92" spans="1:16" ht="12.75" customHeight="1" x14ac:dyDescent="0.3">
      <c r="A92" s="28">
        <v>4</v>
      </c>
      <c r="B92" s="28">
        <v>72</v>
      </c>
      <c r="C92" s="28">
        <v>3</v>
      </c>
      <c r="D92" s="29" t="s">
        <v>59</v>
      </c>
      <c r="E92" s="30" t="s">
        <v>15</v>
      </c>
      <c r="F92" s="33" t="s">
        <v>62</v>
      </c>
      <c r="G92" s="33">
        <v>0.32100000000000001</v>
      </c>
      <c r="H92" s="33">
        <v>0.27500000000000002</v>
      </c>
      <c r="I92" s="33"/>
      <c r="J92" s="29"/>
      <c r="K92" s="31">
        <f t="shared" si="5"/>
        <v>5000</v>
      </c>
      <c r="L92" s="31">
        <f>5/(0.01*0.01)</f>
        <v>50000</v>
      </c>
      <c r="N92" s="32">
        <f t="shared" si="6"/>
        <v>3.6989700043360187</v>
      </c>
    </row>
    <row r="93" spans="1:16" ht="12.75" customHeight="1" x14ac:dyDescent="0.3">
      <c r="A93" s="28">
        <v>4</v>
      </c>
      <c r="B93" s="28">
        <v>72</v>
      </c>
      <c r="C93" s="28">
        <v>3</v>
      </c>
      <c r="D93" s="29" t="s">
        <v>59</v>
      </c>
      <c r="E93" s="30" t="s">
        <v>15</v>
      </c>
      <c r="F93" s="33" t="s">
        <v>63</v>
      </c>
      <c r="G93" s="33">
        <v>0.33200000000000002</v>
      </c>
      <c r="H93" s="33">
        <v>0.28499999999999998</v>
      </c>
      <c r="I93" s="33"/>
      <c r="J93" s="29"/>
      <c r="K93" s="31">
        <f t="shared" si="5"/>
        <v>5000</v>
      </c>
      <c r="L93" s="31">
        <f>5/(0.01*0.01)</f>
        <v>50000</v>
      </c>
      <c r="N93" s="32">
        <f t="shared" si="6"/>
        <v>3.6989700043360187</v>
      </c>
    </row>
    <row r="94" spans="1:16" ht="12.75" customHeight="1" x14ac:dyDescent="0.3">
      <c r="A94" s="28">
        <v>1</v>
      </c>
      <c r="B94" s="28">
        <v>24</v>
      </c>
      <c r="C94" s="28">
        <v>1</v>
      </c>
      <c r="D94" s="29" t="s">
        <v>64</v>
      </c>
      <c r="E94" s="30">
        <v>33701</v>
      </c>
      <c r="F94" s="29" t="s">
        <v>65</v>
      </c>
      <c r="G94" s="29">
        <v>0.34200000000000003</v>
      </c>
      <c r="H94" s="29">
        <v>0.29799999999999999</v>
      </c>
      <c r="I94" s="29">
        <v>0.35099999999999998</v>
      </c>
      <c r="J94" s="29">
        <f>I94-0.0202</f>
        <v>0.33079999999999998</v>
      </c>
      <c r="K94" s="31">
        <f t="shared" si="5"/>
        <v>17500</v>
      </c>
      <c r="L94" s="31">
        <f>15/(0.01*0.01)</f>
        <v>150000</v>
      </c>
      <c r="M94" s="31">
        <f>2/(0.001*0.01)</f>
        <v>199999.99999999997</v>
      </c>
      <c r="N94" s="32">
        <f t="shared" si="6"/>
        <v>4.2430380486862944</v>
      </c>
      <c r="O94" s="31">
        <f>J94/K94</f>
        <v>1.8902857142857142E-5</v>
      </c>
      <c r="P94" s="32">
        <f>J94/N94</f>
        <v>7.7963005800153126E-2</v>
      </c>
    </row>
    <row r="95" spans="1:16" ht="12.75" customHeight="1" x14ac:dyDescent="0.3">
      <c r="A95" s="28">
        <v>1</v>
      </c>
      <c r="B95" s="28">
        <v>24</v>
      </c>
      <c r="C95" s="28">
        <v>1</v>
      </c>
      <c r="D95" s="29" t="s">
        <v>64</v>
      </c>
      <c r="E95" s="30">
        <v>33701</v>
      </c>
      <c r="F95" s="29" t="s">
        <v>66</v>
      </c>
      <c r="G95" s="29">
        <v>0.38600000000000001</v>
      </c>
      <c r="H95" s="29">
        <v>0.34200000000000003</v>
      </c>
      <c r="I95" s="29"/>
      <c r="J95" s="29"/>
      <c r="K95" s="31">
        <f t="shared" si="5"/>
        <v>17500</v>
      </c>
      <c r="L95" s="31">
        <f>15/(0.01*0.01)</f>
        <v>150000</v>
      </c>
      <c r="M95" s="31">
        <f>2/(0.001*0.01)</f>
        <v>199999.99999999997</v>
      </c>
      <c r="N95" s="32">
        <f t="shared" si="6"/>
        <v>4.2430380486862944</v>
      </c>
    </row>
    <row r="96" spans="1:16" ht="12.75" customHeight="1" x14ac:dyDescent="0.3">
      <c r="A96" s="28">
        <v>1</v>
      </c>
      <c r="B96" s="28">
        <v>24</v>
      </c>
      <c r="C96" s="28">
        <v>1</v>
      </c>
      <c r="D96" s="29" t="s">
        <v>64</v>
      </c>
      <c r="E96" s="30">
        <v>33701</v>
      </c>
      <c r="F96" s="29" t="s">
        <v>67</v>
      </c>
      <c r="G96" s="29">
        <v>0.499</v>
      </c>
      <c r="H96" s="29">
        <v>0.45500000000000002</v>
      </c>
      <c r="I96" s="29"/>
      <c r="J96" s="29"/>
      <c r="K96" s="31">
        <f t="shared" si="5"/>
        <v>17500</v>
      </c>
      <c r="L96" s="31">
        <f>15/(0.01*0.01)</f>
        <v>150000</v>
      </c>
      <c r="M96" s="31">
        <f>2/(0.001*0.01)</f>
        <v>199999.99999999997</v>
      </c>
      <c r="N96" s="32">
        <f t="shared" si="6"/>
        <v>4.2430380486862944</v>
      </c>
    </row>
    <row r="97" spans="1:16" ht="12.75" customHeight="1" x14ac:dyDescent="0.3">
      <c r="A97" s="28">
        <v>1</v>
      </c>
      <c r="B97" s="28">
        <v>24</v>
      </c>
      <c r="C97" s="28">
        <v>1</v>
      </c>
      <c r="D97" s="29" t="s">
        <v>64</v>
      </c>
      <c r="E97" s="30">
        <v>33701</v>
      </c>
      <c r="F97" s="29" t="s">
        <v>68</v>
      </c>
      <c r="G97" s="29">
        <v>0.35299999999999998</v>
      </c>
      <c r="H97" s="29">
        <v>0.308</v>
      </c>
      <c r="I97" s="29"/>
      <c r="J97" s="29"/>
      <c r="K97" s="31">
        <f t="shared" si="5"/>
        <v>17500</v>
      </c>
      <c r="L97" s="31">
        <f>15/(0.01*0.01)</f>
        <v>150000</v>
      </c>
      <c r="M97" s="31">
        <f>2/(0.001*0.01)</f>
        <v>199999.99999999997</v>
      </c>
      <c r="N97" s="32">
        <f t="shared" si="6"/>
        <v>4.2430380486862944</v>
      </c>
    </row>
    <row r="98" spans="1:16" ht="12.75" customHeight="1" x14ac:dyDescent="0.3">
      <c r="A98" s="28">
        <v>2</v>
      </c>
      <c r="B98" s="28">
        <v>24</v>
      </c>
      <c r="C98" s="28">
        <v>4</v>
      </c>
      <c r="D98" s="29" t="s">
        <v>64</v>
      </c>
      <c r="E98" s="30">
        <v>33701</v>
      </c>
      <c r="F98" s="33" t="s">
        <v>65</v>
      </c>
      <c r="G98" s="33">
        <v>0.36899999999999999</v>
      </c>
      <c r="H98" s="33">
        <v>0.32400000000000001</v>
      </c>
      <c r="I98" s="33">
        <v>0.27100000000000002</v>
      </c>
      <c r="J98" s="29">
        <f>I98-0.0202</f>
        <v>0.25080000000000002</v>
      </c>
      <c r="K98" s="31">
        <f t="shared" si="5"/>
        <v>51500</v>
      </c>
      <c r="L98" s="31">
        <f>43/(0.01*0.01)</f>
        <v>430000</v>
      </c>
      <c r="M98" s="31">
        <f>6/(0.001*0.01)</f>
        <v>600000</v>
      </c>
      <c r="N98" s="32">
        <f t="shared" si="6"/>
        <v>4.7118072290411908</v>
      </c>
      <c r="O98" s="31">
        <f>J98/K98</f>
        <v>4.8699029126213598E-6</v>
      </c>
      <c r="P98" s="32">
        <f>J98/N98</f>
        <v>5.3227984042767282E-2</v>
      </c>
    </row>
    <row r="99" spans="1:16" ht="12.75" customHeight="1" x14ac:dyDescent="0.3">
      <c r="A99" s="28">
        <v>2</v>
      </c>
      <c r="B99" s="28">
        <v>24</v>
      </c>
      <c r="C99" s="28">
        <v>4</v>
      </c>
      <c r="D99" s="29" t="s">
        <v>64</v>
      </c>
      <c r="E99" s="30">
        <v>33701</v>
      </c>
      <c r="F99" s="33" t="s">
        <v>66</v>
      </c>
      <c r="G99" s="33">
        <v>0.39600000000000002</v>
      </c>
      <c r="H99" s="33">
        <v>0.35099999999999998</v>
      </c>
      <c r="I99" s="33"/>
      <c r="J99" s="29"/>
      <c r="K99" s="31">
        <f t="shared" si="5"/>
        <v>51500</v>
      </c>
      <c r="L99" s="31">
        <f>43/(0.01*0.01)</f>
        <v>430000</v>
      </c>
      <c r="M99" s="31">
        <f>6/(0.001*0.01)</f>
        <v>600000</v>
      </c>
      <c r="N99" s="32">
        <f t="shared" si="6"/>
        <v>4.7118072290411908</v>
      </c>
    </row>
    <row r="100" spans="1:16" ht="12.75" customHeight="1" x14ac:dyDescent="0.3">
      <c r="A100" s="28">
        <v>2</v>
      </c>
      <c r="B100" s="28">
        <v>24</v>
      </c>
      <c r="C100" s="28">
        <v>4</v>
      </c>
      <c r="D100" s="29" t="s">
        <v>64</v>
      </c>
      <c r="E100" s="30">
        <v>33701</v>
      </c>
      <c r="F100" s="33" t="s">
        <v>67</v>
      </c>
      <c r="G100" s="33">
        <v>0.27600000000000002</v>
      </c>
      <c r="H100" s="33">
        <v>0.23100000000000001</v>
      </c>
      <c r="I100" s="33"/>
      <c r="J100" s="29"/>
      <c r="K100" s="31">
        <f t="shared" si="5"/>
        <v>51500</v>
      </c>
      <c r="L100" s="31">
        <f>43/(0.01*0.01)</f>
        <v>430000</v>
      </c>
      <c r="M100" s="31">
        <f>6/(0.001*0.01)</f>
        <v>600000</v>
      </c>
      <c r="N100" s="32">
        <f t="shared" si="6"/>
        <v>4.7118072290411908</v>
      </c>
    </row>
    <row r="101" spans="1:16" ht="12.75" customHeight="1" x14ac:dyDescent="0.3">
      <c r="A101" s="28">
        <v>2</v>
      </c>
      <c r="B101" s="28">
        <v>24</v>
      </c>
      <c r="C101" s="28">
        <v>4</v>
      </c>
      <c r="D101" s="29" t="s">
        <v>64</v>
      </c>
      <c r="E101" s="30">
        <v>33701</v>
      </c>
      <c r="F101" s="33" t="s">
        <v>68</v>
      </c>
      <c r="G101" s="33">
        <v>0.22</v>
      </c>
      <c r="H101" s="33">
        <v>0.17499999999999999</v>
      </c>
      <c r="I101" s="33"/>
      <c r="J101" s="29"/>
      <c r="K101" s="31">
        <f t="shared" si="5"/>
        <v>51500</v>
      </c>
      <c r="L101" s="31">
        <f>43/(0.01*0.01)</f>
        <v>430000</v>
      </c>
      <c r="M101" s="31">
        <f>6/(0.001*0.01)</f>
        <v>600000</v>
      </c>
      <c r="N101" s="32">
        <f t="shared" si="6"/>
        <v>4.7118072290411908</v>
      </c>
    </row>
    <row r="102" spans="1:16" ht="12.75" customHeight="1" x14ac:dyDescent="0.3">
      <c r="A102" s="28">
        <v>3</v>
      </c>
      <c r="B102" s="28">
        <v>24</v>
      </c>
      <c r="C102" s="28">
        <v>7</v>
      </c>
      <c r="D102" s="29" t="s">
        <v>64</v>
      </c>
      <c r="E102" s="30">
        <v>33701</v>
      </c>
      <c r="F102" s="33" t="s">
        <v>65</v>
      </c>
      <c r="G102" s="33">
        <v>0.127</v>
      </c>
      <c r="H102" s="33">
        <v>8.4000000000000005E-2</v>
      </c>
      <c r="I102" s="33">
        <v>9.0999999999999998E-2</v>
      </c>
      <c r="J102" s="29">
        <f>I102-0.0202</f>
        <v>7.0800000000000002E-2</v>
      </c>
      <c r="K102" s="31">
        <f t="shared" si="5"/>
        <v>37000</v>
      </c>
      <c r="L102" s="31">
        <f>44/(0.01*0.01)</f>
        <v>440000</v>
      </c>
      <c r="M102" s="31">
        <f>3/(0.001*0.01)</f>
        <v>300000</v>
      </c>
      <c r="N102" s="32">
        <f t="shared" si="6"/>
        <v>4.568201724066995</v>
      </c>
      <c r="O102" s="31">
        <f>J102/K102</f>
        <v>1.9135135135135135E-6</v>
      </c>
      <c r="P102" s="32">
        <f>J102/N102</f>
        <v>1.5498439928122948E-2</v>
      </c>
    </row>
    <row r="103" spans="1:16" ht="12.75" customHeight="1" x14ac:dyDescent="0.3">
      <c r="A103" s="28">
        <v>3</v>
      </c>
      <c r="B103" s="28">
        <v>24</v>
      </c>
      <c r="C103" s="28">
        <v>7</v>
      </c>
      <c r="D103" s="29" t="s">
        <v>64</v>
      </c>
      <c r="E103" s="30">
        <v>33701</v>
      </c>
      <c r="F103" s="33" t="s">
        <v>66</v>
      </c>
      <c r="G103" s="33">
        <v>0.124</v>
      </c>
      <c r="H103" s="33">
        <v>8.1000000000000003E-2</v>
      </c>
      <c r="I103" s="33"/>
      <c r="J103" s="29"/>
      <c r="K103" s="31">
        <f t="shared" si="5"/>
        <v>37000</v>
      </c>
      <c r="L103" s="31">
        <f>44/(0.01*0.01)</f>
        <v>440000</v>
      </c>
      <c r="M103" s="31">
        <f>3/(0.001*0.01)</f>
        <v>300000</v>
      </c>
      <c r="N103" s="32">
        <f t="shared" si="6"/>
        <v>4.568201724066995</v>
      </c>
    </row>
    <row r="104" spans="1:16" ht="12.75" customHeight="1" x14ac:dyDescent="0.3">
      <c r="A104" s="28">
        <v>3</v>
      </c>
      <c r="B104" s="28">
        <v>24</v>
      </c>
      <c r="C104" s="28">
        <v>7</v>
      </c>
      <c r="D104" s="29" t="s">
        <v>64</v>
      </c>
      <c r="E104" s="30">
        <v>33701</v>
      </c>
      <c r="F104" s="33" t="s">
        <v>67</v>
      </c>
      <c r="G104" s="33">
        <v>0.19600000000000001</v>
      </c>
      <c r="H104" s="33">
        <v>0.153</v>
      </c>
      <c r="I104" s="33"/>
      <c r="J104" s="29"/>
      <c r="K104" s="31">
        <f t="shared" si="5"/>
        <v>37000</v>
      </c>
      <c r="L104" s="31">
        <f>44/(0.01*0.01)</f>
        <v>440000</v>
      </c>
      <c r="M104" s="31">
        <f>3/(0.001*0.01)</f>
        <v>300000</v>
      </c>
      <c r="N104" s="32">
        <f t="shared" si="6"/>
        <v>4.568201724066995</v>
      </c>
    </row>
    <row r="105" spans="1:16" ht="12.75" customHeight="1" x14ac:dyDescent="0.3">
      <c r="A105" s="28">
        <v>3</v>
      </c>
      <c r="B105" s="28">
        <v>24</v>
      </c>
      <c r="C105" s="28">
        <v>7</v>
      </c>
      <c r="D105" s="29" t="s">
        <v>64</v>
      </c>
      <c r="E105" s="30">
        <v>33701</v>
      </c>
      <c r="F105" s="33" t="s">
        <v>68</v>
      </c>
      <c r="G105" s="33">
        <v>8.7999999999999995E-2</v>
      </c>
      <c r="H105" s="33">
        <v>4.4999999999999998E-2</v>
      </c>
      <c r="I105" s="33"/>
      <c r="J105" s="29"/>
      <c r="K105" s="31">
        <f t="shared" si="5"/>
        <v>37000</v>
      </c>
      <c r="L105" s="31">
        <f>44/(0.01*0.01)</f>
        <v>440000</v>
      </c>
      <c r="M105" s="31">
        <f>3/(0.001*0.01)</f>
        <v>300000</v>
      </c>
      <c r="N105" s="32">
        <f t="shared" si="6"/>
        <v>4.568201724066995</v>
      </c>
    </row>
    <row r="106" spans="1:16" ht="12.75" customHeight="1" x14ac:dyDescent="0.3">
      <c r="A106" s="28">
        <v>4</v>
      </c>
      <c r="B106" s="28">
        <v>24</v>
      </c>
      <c r="C106" s="28">
        <v>1</v>
      </c>
      <c r="D106" s="29" t="s">
        <v>64</v>
      </c>
      <c r="E106" s="30">
        <v>33701</v>
      </c>
      <c r="F106" s="29" t="s">
        <v>65</v>
      </c>
      <c r="G106" s="29">
        <v>0.25900000000000001</v>
      </c>
      <c r="H106" s="29">
        <v>0.215</v>
      </c>
      <c r="I106" s="29">
        <v>0.35</v>
      </c>
      <c r="J106" s="29">
        <f>I106-0.0202</f>
        <v>0.32979999999999998</v>
      </c>
      <c r="K106" s="31">
        <f t="shared" si="5"/>
        <v>23500</v>
      </c>
      <c r="L106" s="31">
        <f>7/(0.01*0.01)</f>
        <v>70000</v>
      </c>
      <c r="M106" s="31">
        <f>4/(0.001*0.01)</f>
        <v>399999.99999999994</v>
      </c>
      <c r="N106" s="32">
        <f t="shared" si="6"/>
        <v>4.3710678622717358</v>
      </c>
      <c r="O106" s="31">
        <f>J106/K106</f>
        <v>1.4034042553191488E-5</v>
      </c>
      <c r="P106" s="32">
        <f>J106/N106</f>
        <v>7.5450670269071499E-2</v>
      </c>
    </row>
    <row r="107" spans="1:16" ht="12.75" customHeight="1" x14ac:dyDescent="0.3">
      <c r="A107" s="28">
        <v>4</v>
      </c>
      <c r="B107" s="28">
        <v>24</v>
      </c>
      <c r="C107" s="28">
        <v>1</v>
      </c>
      <c r="D107" s="29" t="s">
        <v>64</v>
      </c>
      <c r="E107" s="30">
        <v>33701</v>
      </c>
      <c r="F107" s="29" t="s">
        <v>66</v>
      </c>
      <c r="G107" s="29">
        <v>0.40300000000000002</v>
      </c>
      <c r="H107" s="29">
        <v>0.36</v>
      </c>
      <c r="I107" s="29"/>
      <c r="J107" s="29"/>
      <c r="K107" s="31">
        <f t="shared" si="5"/>
        <v>23500</v>
      </c>
      <c r="L107" s="31">
        <f>7/(0.01*0.01)</f>
        <v>70000</v>
      </c>
      <c r="M107" s="31">
        <f>4/(0.001*0.01)</f>
        <v>399999.99999999994</v>
      </c>
      <c r="N107" s="32">
        <f t="shared" si="6"/>
        <v>4.3710678622717358</v>
      </c>
    </row>
    <row r="108" spans="1:16" ht="12.75" customHeight="1" x14ac:dyDescent="0.3">
      <c r="A108" s="28">
        <v>4</v>
      </c>
      <c r="B108" s="28">
        <v>24</v>
      </c>
      <c r="C108" s="28">
        <v>1</v>
      </c>
      <c r="D108" s="29" t="s">
        <v>64</v>
      </c>
      <c r="E108" s="30">
        <v>33701</v>
      </c>
      <c r="F108" s="29" t="s">
        <v>67</v>
      </c>
      <c r="G108" s="29">
        <v>0.46100000000000002</v>
      </c>
      <c r="H108" s="29">
        <v>0.41699999999999998</v>
      </c>
      <c r="I108" s="29"/>
      <c r="J108" s="29"/>
      <c r="K108" s="31">
        <f t="shared" si="5"/>
        <v>23500</v>
      </c>
      <c r="L108" s="31">
        <f>7/(0.01*0.01)</f>
        <v>70000</v>
      </c>
      <c r="M108" s="31">
        <f>4/(0.001*0.01)</f>
        <v>399999.99999999994</v>
      </c>
      <c r="N108" s="32">
        <f t="shared" si="6"/>
        <v>4.3710678622717358</v>
      </c>
    </row>
    <row r="109" spans="1:16" ht="12.75" customHeight="1" x14ac:dyDescent="0.3">
      <c r="A109" s="28">
        <v>4</v>
      </c>
      <c r="B109" s="28">
        <v>24</v>
      </c>
      <c r="C109" s="28">
        <v>1</v>
      </c>
      <c r="D109" s="29" t="s">
        <v>64</v>
      </c>
      <c r="E109" s="30">
        <v>33701</v>
      </c>
      <c r="F109" s="29" t="s">
        <v>68</v>
      </c>
      <c r="G109" s="29">
        <v>0.45</v>
      </c>
      <c r="H109" s="29">
        <v>0.40699999999999997</v>
      </c>
      <c r="I109" s="29"/>
      <c r="J109" s="29"/>
      <c r="K109" s="31">
        <f t="shared" si="5"/>
        <v>23500</v>
      </c>
      <c r="L109" s="31">
        <f>7/(0.01*0.01)</f>
        <v>70000</v>
      </c>
      <c r="M109" s="31">
        <f>4/(0.001*0.01)</f>
        <v>399999.99999999994</v>
      </c>
      <c r="N109" s="32">
        <f t="shared" si="6"/>
        <v>4.3710678622717358</v>
      </c>
    </row>
    <row r="110" spans="1:16" ht="12.75" customHeight="1" x14ac:dyDescent="0.3">
      <c r="A110" s="28">
        <v>1</v>
      </c>
      <c r="B110" s="28">
        <v>48</v>
      </c>
      <c r="C110" s="28">
        <v>2</v>
      </c>
      <c r="D110" s="29" t="s">
        <v>64</v>
      </c>
      <c r="E110" s="30">
        <v>33701</v>
      </c>
      <c r="F110" s="33" t="s">
        <v>65</v>
      </c>
      <c r="G110" s="33">
        <v>0.51400000000000001</v>
      </c>
      <c r="H110" s="33">
        <v>0.47</v>
      </c>
      <c r="I110" s="33">
        <v>0.44600000000000001</v>
      </c>
      <c r="J110" s="29">
        <f>I110-0.0202</f>
        <v>0.42580000000000001</v>
      </c>
      <c r="K110" s="31">
        <f t="shared" si="5"/>
        <v>17500</v>
      </c>
      <c r="L110" s="31">
        <f>15/(0.01*0.01)</f>
        <v>150000</v>
      </c>
      <c r="M110" s="31">
        <f>2/(0.001*0.01)</f>
        <v>199999.99999999997</v>
      </c>
      <c r="N110" s="32">
        <f t="shared" si="6"/>
        <v>4.2430380486862944</v>
      </c>
      <c r="O110" s="31">
        <f>J110/K110</f>
        <v>2.4331428571428571E-5</v>
      </c>
      <c r="P110" s="32">
        <f>J110/N110</f>
        <v>0.10035262354808103</v>
      </c>
    </row>
    <row r="111" spans="1:16" ht="12.75" customHeight="1" x14ac:dyDescent="0.3">
      <c r="A111" s="28">
        <v>1</v>
      </c>
      <c r="B111" s="28">
        <v>48</v>
      </c>
      <c r="C111" s="28">
        <v>2</v>
      </c>
      <c r="D111" s="29" t="s">
        <v>64</v>
      </c>
      <c r="E111" s="30">
        <v>33701</v>
      </c>
      <c r="F111" s="33" t="s">
        <v>66</v>
      </c>
      <c r="G111" s="33">
        <v>0.44900000000000001</v>
      </c>
      <c r="H111" s="33">
        <v>0.40400000000000003</v>
      </c>
      <c r="I111" s="33"/>
      <c r="J111" s="29"/>
      <c r="K111" s="31">
        <f t="shared" si="5"/>
        <v>17500</v>
      </c>
      <c r="L111" s="31">
        <f>15/(0.01*0.01)</f>
        <v>150000</v>
      </c>
      <c r="M111" s="31">
        <f>2/(0.001*0.01)</f>
        <v>199999.99999999997</v>
      </c>
      <c r="N111" s="32">
        <f t="shared" si="6"/>
        <v>4.2430380486862944</v>
      </c>
    </row>
    <row r="112" spans="1:16" ht="12.75" customHeight="1" x14ac:dyDescent="0.3">
      <c r="A112" s="28">
        <v>1</v>
      </c>
      <c r="B112" s="28">
        <v>48</v>
      </c>
      <c r="C112" s="28">
        <v>2</v>
      </c>
      <c r="D112" s="29" t="s">
        <v>64</v>
      </c>
      <c r="E112" s="30">
        <v>33701</v>
      </c>
      <c r="F112" s="33" t="s">
        <v>67</v>
      </c>
      <c r="G112" s="33">
        <v>0.55300000000000005</v>
      </c>
      <c r="H112" s="33">
        <v>0.50800000000000001</v>
      </c>
      <c r="I112" s="33"/>
      <c r="J112" s="29"/>
      <c r="K112" s="31">
        <f t="shared" si="5"/>
        <v>17500</v>
      </c>
      <c r="L112" s="31">
        <f>15/(0.01*0.01)</f>
        <v>150000</v>
      </c>
      <c r="M112" s="31">
        <f>2/(0.001*0.01)</f>
        <v>199999.99999999997</v>
      </c>
      <c r="N112" s="32">
        <f t="shared" si="6"/>
        <v>4.2430380486862944</v>
      </c>
    </row>
    <row r="113" spans="1:16" ht="12.75" customHeight="1" x14ac:dyDescent="0.3">
      <c r="A113" s="28">
        <v>1</v>
      </c>
      <c r="B113" s="28">
        <v>48</v>
      </c>
      <c r="C113" s="28">
        <v>2</v>
      </c>
      <c r="D113" s="29" t="s">
        <v>64</v>
      </c>
      <c r="E113" s="30">
        <v>33701</v>
      </c>
      <c r="F113" s="33" t="s">
        <v>68</v>
      </c>
      <c r="G113" s="33">
        <v>0.44600000000000001</v>
      </c>
      <c r="H113" s="33">
        <v>0.40100000000000002</v>
      </c>
      <c r="I113" s="33"/>
      <c r="J113" s="29"/>
      <c r="K113" s="31">
        <f t="shared" si="5"/>
        <v>17500</v>
      </c>
      <c r="L113" s="31">
        <f>15/(0.01*0.01)</f>
        <v>150000</v>
      </c>
      <c r="M113" s="31">
        <f>2/(0.001*0.01)</f>
        <v>199999.99999999997</v>
      </c>
      <c r="N113" s="32">
        <f t="shared" si="6"/>
        <v>4.2430380486862944</v>
      </c>
    </row>
    <row r="114" spans="1:16" ht="12.75" customHeight="1" x14ac:dyDescent="0.3">
      <c r="A114" s="28">
        <v>2</v>
      </c>
      <c r="B114" s="28">
        <v>48</v>
      </c>
      <c r="C114" s="28">
        <v>5</v>
      </c>
      <c r="D114" s="29" t="s">
        <v>64</v>
      </c>
      <c r="E114" s="30">
        <v>33701</v>
      </c>
      <c r="F114" s="33" t="s">
        <v>65</v>
      </c>
      <c r="G114" s="33">
        <v>0.504</v>
      </c>
      <c r="H114" s="33">
        <v>0.45900000000000002</v>
      </c>
      <c r="I114" s="33">
        <v>0.40799999999999997</v>
      </c>
      <c r="J114" s="29">
        <f>I114-0.0202</f>
        <v>0.38779999999999998</v>
      </c>
      <c r="K114" s="31">
        <f t="shared" si="5"/>
        <v>51500</v>
      </c>
      <c r="L114" s="31">
        <f>43/(0.01*0.01)</f>
        <v>430000</v>
      </c>
      <c r="M114" s="31">
        <f>6/(0.001*0.01)</f>
        <v>600000</v>
      </c>
      <c r="N114" s="32">
        <f t="shared" si="6"/>
        <v>4.7118072290411908</v>
      </c>
      <c r="O114" s="31">
        <f>J114/K114</f>
        <v>7.5300970873786401E-6</v>
      </c>
      <c r="P114" s="32">
        <f>J114/N114</f>
        <v>8.2303876442524515E-2</v>
      </c>
    </row>
    <row r="115" spans="1:16" ht="12.75" customHeight="1" x14ac:dyDescent="0.3">
      <c r="A115" s="28">
        <v>2</v>
      </c>
      <c r="B115" s="28">
        <v>48</v>
      </c>
      <c r="C115" s="28">
        <v>5</v>
      </c>
      <c r="D115" s="29" t="s">
        <v>64</v>
      </c>
      <c r="E115" s="30">
        <v>33701</v>
      </c>
      <c r="F115" s="33" t="s">
        <v>66</v>
      </c>
      <c r="G115" s="33">
        <v>0.47399999999999998</v>
      </c>
      <c r="H115" s="33">
        <v>0.43</v>
      </c>
      <c r="I115" s="33"/>
      <c r="J115" s="29"/>
      <c r="K115" s="31">
        <f t="shared" si="5"/>
        <v>51500</v>
      </c>
      <c r="L115" s="31">
        <f>43/(0.01*0.01)</f>
        <v>430000</v>
      </c>
      <c r="M115" s="31">
        <f>6/(0.001*0.01)</f>
        <v>600000</v>
      </c>
      <c r="N115" s="32">
        <f t="shared" si="6"/>
        <v>4.7118072290411908</v>
      </c>
    </row>
    <row r="116" spans="1:16" ht="12.75" customHeight="1" x14ac:dyDescent="0.3">
      <c r="A116" s="28">
        <v>2</v>
      </c>
      <c r="B116" s="28">
        <v>48</v>
      </c>
      <c r="C116" s="28">
        <v>5</v>
      </c>
      <c r="D116" s="29" t="s">
        <v>64</v>
      </c>
      <c r="E116" s="30">
        <v>33701</v>
      </c>
      <c r="F116" s="33" t="s">
        <v>67</v>
      </c>
      <c r="G116" s="33">
        <v>0.436</v>
      </c>
      <c r="H116" s="33">
        <v>0.39200000000000002</v>
      </c>
      <c r="I116" s="33"/>
      <c r="J116" s="29"/>
      <c r="K116" s="31">
        <f t="shared" si="5"/>
        <v>51500</v>
      </c>
      <c r="L116" s="31">
        <f>43/(0.01*0.01)</f>
        <v>430000</v>
      </c>
      <c r="M116" s="31">
        <f>6/(0.001*0.01)</f>
        <v>600000</v>
      </c>
      <c r="N116" s="32">
        <f t="shared" si="6"/>
        <v>4.7118072290411908</v>
      </c>
    </row>
    <row r="117" spans="1:16" ht="12.75" customHeight="1" x14ac:dyDescent="0.3">
      <c r="A117" s="28">
        <v>2</v>
      </c>
      <c r="B117" s="28">
        <v>48</v>
      </c>
      <c r="C117" s="28">
        <v>5</v>
      </c>
      <c r="D117" s="29" t="s">
        <v>64</v>
      </c>
      <c r="E117" s="30">
        <v>33701</v>
      </c>
      <c r="F117" s="33" t="s">
        <v>68</v>
      </c>
      <c r="G117" s="33">
        <v>0.39500000000000002</v>
      </c>
      <c r="H117" s="33">
        <v>0.35099999999999998</v>
      </c>
      <c r="I117" s="33"/>
      <c r="J117" s="29"/>
      <c r="K117" s="31">
        <f t="shared" si="5"/>
        <v>51500</v>
      </c>
      <c r="L117" s="31">
        <f>43/(0.01*0.01)</f>
        <v>430000</v>
      </c>
      <c r="M117" s="31">
        <f>6/(0.001*0.01)</f>
        <v>600000</v>
      </c>
      <c r="N117" s="32">
        <f t="shared" si="6"/>
        <v>4.7118072290411908</v>
      </c>
    </row>
    <row r="118" spans="1:16" ht="12.75" customHeight="1" x14ac:dyDescent="0.3">
      <c r="A118" s="28">
        <v>3</v>
      </c>
      <c r="B118" s="28">
        <v>48</v>
      </c>
      <c r="C118" s="28">
        <v>8</v>
      </c>
      <c r="D118" s="29" t="s">
        <v>64</v>
      </c>
      <c r="E118" s="30">
        <v>33701</v>
      </c>
      <c r="F118" s="33" t="s">
        <v>65</v>
      </c>
      <c r="G118" s="33">
        <v>0.47199999999999998</v>
      </c>
      <c r="H118" s="33">
        <v>0.42799999999999999</v>
      </c>
      <c r="I118" s="33">
        <f>AVERAGE(H118:H120)</f>
        <v>0.35866666666666663</v>
      </c>
      <c r="J118" s="29">
        <f>I118-0.0202</f>
        <v>0.33846666666666664</v>
      </c>
      <c r="K118" s="31">
        <f t="shared" si="5"/>
        <v>37000</v>
      </c>
      <c r="L118" s="31">
        <f>44/(0.01*0.01)</f>
        <v>440000</v>
      </c>
      <c r="M118" s="31">
        <f>3/(0.001*0.01)</f>
        <v>300000</v>
      </c>
      <c r="N118" s="32">
        <f t="shared" si="6"/>
        <v>4.568201724066995</v>
      </c>
      <c r="O118" s="31">
        <f>J118/K118</f>
        <v>9.1477477477477473E-6</v>
      </c>
      <c r="P118" s="32">
        <f>J118/N118</f>
        <v>7.4091882782561388E-2</v>
      </c>
    </row>
    <row r="119" spans="1:16" ht="12.75" customHeight="1" x14ac:dyDescent="0.3">
      <c r="A119" s="28">
        <v>3</v>
      </c>
      <c r="B119" s="28">
        <v>48</v>
      </c>
      <c r="C119" s="28">
        <v>8</v>
      </c>
      <c r="D119" s="29" t="s">
        <v>64</v>
      </c>
      <c r="E119" s="30">
        <v>33701</v>
      </c>
      <c r="F119" s="33" t="s">
        <v>66</v>
      </c>
      <c r="G119" s="33">
        <v>0.39700000000000002</v>
      </c>
      <c r="H119" s="33">
        <v>0.35299999999999998</v>
      </c>
      <c r="I119" s="33"/>
      <c r="J119" s="29"/>
      <c r="K119" s="31">
        <f t="shared" si="5"/>
        <v>37000</v>
      </c>
      <c r="L119" s="31">
        <f>44/(0.01*0.01)</f>
        <v>440000</v>
      </c>
      <c r="M119" s="31">
        <f>3/(0.001*0.01)</f>
        <v>300000</v>
      </c>
      <c r="N119" s="32">
        <f t="shared" si="6"/>
        <v>4.568201724066995</v>
      </c>
    </row>
    <row r="120" spans="1:16" ht="12.75" customHeight="1" x14ac:dyDescent="0.3">
      <c r="A120" s="28">
        <v>3</v>
      </c>
      <c r="B120" s="28">
        <v>48</v>
      </c>
      <c r="C120" s="28">
        <v>8</v>
      </c>
      <c r="D120" s="29" t="s">
        <v>64</v>
      </c>
      <c r="E120" s="30">
        <v>33701</v>
      </c>
      <c r="F120" s="33" t="s">
        <v>67</v>
      </c>
      <c r="G120" s="33">
        <v>0.33800000000000002</v>
      </c>
      <c r="H120" s="33">
        <v>0.29499999999999998</v>
      </c>
      <c r="I120" s="33"/>
      <c r="J120" s="29"/>
      <c r="K120" s="31">
        <f t="shared" si="5"/>
        <v>37000</v>
      </c>
      <c r="L120" s="31">
        <f>44/(0.01*0.01)</f>
        <v>440000</v>
      </c>
      <c r="M120" s="31">
        <f>3/(0.001*0.01)</f>
        <v>300000</v>
      </c>
      <c r="N120" s="32">
        <f t="shared" si="6"/>
        <v>4.568201724066995</v>
      </c>
    </row>
    <row r="121" spans="1:16" ht="12.75" customHeight="1" x14ac:dyDescent="0.3">
      <c r="A121" s="28">
        <v>3</v>
      </c>
      <c r="B121" s="28">
        <v>48</v>
      </c>
      <c r="C121" s="28">
        <v>8</v>
      </c>
      <c r="D121" s="29" t="s">
        <v>64</v>
      </c>
      <c r="E121" s="30">
        <v>33701</v>
      </c>
      <c r="F121" s="33" t="s">
        <v>68</v>
      </c>
      <c r="G121" s="33">
        <v>1.1519999999999999</v>
      </c>
      <c r="H121" s="33" t="s">
        <v>69</v>
      </c>
      <c r="I121" s="33"/>
      <c r="J121" s="29"/>
      <c r="K121" s="31">
        <f t="shared" si="5"/>
        <v>37000</v>
      </c>
      <c r="L121" s="31">
        <f>44/(0.01*0.01)</f>
        <v>440000</v>
      </c>
      <c r="M121" s="31">
        <f>3/(0.001*0.01)</f>
        <v>300000</v>
      </c>
      <c r="N121" s="32">
        <f t="shared" si="6"/>
        <v>4.568201724066995</v>
      </c>
    </row>
    <row r="122" spans="1:16" ht="12.75" customHeight="1" x14ac:dyDescent="0.3">
      <c r="A122" s="28">
        <v>4</v>
      </c>
      <c r="B122" s="28">
        <v>48</v>
      </c>
      <c r="C122" s="28">
        <v>2</v>
      </c>
      <c r="D122" s="29" t="s">
        <v>64</v>
      </c>
      <c r="E122" s="30">
        <v>33701</v>
      </c>
      <c r="F122" s="33" t="s">
        <v>65</v>
      </c>
      <c r="G122" s="33">
        <v>8.7999999999999995E-2</v>
      </c>
      <c r="H122" s="33">
        <v>4.2000000000000003E-2</v>
      </c>
      <c r="I122" s="33">
        <v>5.7000000000000002E-2</v>
      </c>
      <c r="J122" s="29">
        <f>I122-0.0202</f>
        <v>3.6799999999999999E-2</v>
      </c>
      <c r="K122" s="31">
        <f t="shared" si="5"/>
        <v>23500</v>
      </c>
      <c r="L122" s="31">
        <f>7/(0.01*0.01)</f>
        <v>70000</v>
      </c>
      <c r="M122" s="31">
        <f>4/(0.001*0.01)</f>
        <v>399999.99999999994</v>
      </c>
      <c r="N122" s="32">
        <f t="shared" si="6"/>
        <v>4.3710678622717358</v>
      </c>
      <c r="O122" s="31">
        <f>J122/K122</f>
        <v>1.5659574468085107E-6</v>
      </c>
      <c r="P122" s="32">
        <f>J122/N122</f>
        <v>8.4189953483985187E-3</v>
      </c>
    </row>
    <row r="123" spans="1:16" ht="12.75" customHeight="1" x14ac:dyDescent="0.3">
      <c r="A123" s="28">
        <v>4</v>
      </c>
      <c r="B123" s="28">
        <v>48</v>
      </c>
      <c r="C123" s="28">
        <v>2</v>
      </c>
      <c r="D123" s="29" t="s">
        <v>64</v>
      </c>
      <c r="E123" s="30">
        <v>33701</v>
      </c>
      <c r="F123" s="33" t="s">
        <v>66</v>
      </c>
      <c r="G123" s="33">
        <v>6.6000000000000003E-2</v>
      </c>
      <c r="H123" s="33">
        <v>0.02</v>
      </c>
      <c r="I123" s="33"/>
      <c r="J123" s="29"/>
      <c r="K123" s="31">
        <f t="shared" si="5"/>
        <v>23500</v>
      </c>
      <c r="L123" s="31">
        <f>7/(0.01*0.01)</f>
        <v>70000</v>
      </c>
      <c r="M123" s="31">
        <f>4/(0.001*0.01)</f>
        <v>399999.99999999994</v>
      </c>
      <c r="N123" s="32">
        <f t="shared" si="6"/>
        <v>4.3710678622717358</v>
      </c>
    </row>
    <row r="124" spans="1:16" ht="12.75" customHeight="1" x14ac:dyDescent="0.3">
      <c r="A124" s="28">
        <v>4</v>
      </c>
      <c r="B124" s="28">
        <v>48</v>
      </c>
      <c r="C124" s="28">
        <v>2</v>
      </c>
      <c r="D124" s="29" t="s">
        <v>64</v>
      </c>
      <c r="E124" s="30">
        <v>33701</v>
      </c>
      <c r="F124" s="33" t="s">
        <v>67</v>
      </c>
      <c r="G124" s="33">
        <v>0.121</v>
      </c>
      <c r="H124" s="33">
        <v>7.4999999999999997E-2</v>
      </c>
      <c r="I124" s="33"/>
      <c r="J124" s="29"/>
      <c r="K124" s="31">
        <f t="shared" si="5"/>
        <v>23500</v>
      </c>
      <c r="L124" s="31">
        <f>7/(0.01*0.01)</f>
        <v>70000</v>
      </c>
      <c r="M124" s="31">
        <f>4/(0.001*0.01)</f>
        <v>399999.99999999994</v>
      </c>
      <c r="N124" s="32">
        <f t="shared" si="6"/>
        <v>4.3710678622717358</v>
      </c>
    </row>
    <row r="125" spans="1:16" ht="12.75" customHeight="1" x14ac:dyDescent="0.3">
      <c r="A125" s="28">
        <v>4</v>
      </c>
      <c r="B125" s="28">
        <v>48</v>
      </c>
      <c r="C125" s="28">
        <v>2</v>
      </c>
      <c r="D125" s="29" t="s">
        <v>64</v>
      </c>
      <c r="E125" s="30">
        <v>33701</v>
      </c>
      <c r="F125" s="33" t="s">
        <v>68</v>
      </c>
      <c r="G125" s="33">
        <v>0.13800000000000001</v>
      </c>
      <c r="H125" s="33">
        <v>9.1999999999999998E-2</v>
      </c>
      <c r="I125" s="33"/>
      <c r="J125" s="29"/>
      <c r="K125" s="31">
        <f t="shared" si="5"/>
        <v>23500</v>
      </c>
      <c r="L125" s="31">
        <f>7/(0.01*0.01)</f>
        <v>70000</v>
      </c>
      <c r="M125" s="31">
        <f>4/(0.001*0.01)</f>
        <v>399999.99999999994</v>
      </c>
      <c r="N125" s="32">
        <f t="shared" si="6"/>
        <v>4.3710678622717358</v>
      </c>
    </row>
    <row r="126" spans="1:16" ht="12.75" customHeight="1" x14ac:dyDescent="0.3">
      <c r="A126" s="28">
        <v>1</v>
      </c>
      <c r="B126" s="28">
        <v>72</v>
      </c>
      <c r="C126" s="28">
        <v>3</v>
      </c>
      <c r="D126" s="29" t="s">
        <v>64</v>
      </c>
      <c r="E126" s="30">
        <v>33701</v>
      </c>
      <c r="F126" s="33" t="s">
        <v>65</v>
      </c>
      <c r="G126" s="33">
        <v>0.76800000000000002</v>
      </c>
      <c r="H126" s="33">
        <v>0.72499999999999998</v>
      </c>
      <c r="I126" s="33">
        <v>0.54400000000000004</v>
      </c>
      <c r="J126" s="29">
        <f>I126-0.0202</f>
        <v>0.52380000000000004</v>
      </c>
      <c r="K126" s="31">
        <f t="shared" ref="K126:K189" si="7">AVERAGE(L126:M126)*0.1</f>
        <v>17500</v>
      </c>
      <c r="L126" s="31">
        <f>15/(0.01*0.01)</f>
        <v>150000</v>
      </c>
      <c r="M126" s="31">
        <f>2/(0.001*0.01)</f>
        <v>199999.99999999997</v>
      </c>
      <c r="N126" s="32">
        <f t="shared" ref="N126:N189" si="8">LOG10(K126)</f>
        <v>4.2430380486862944</v>
      </c>
      <c r="O126" s="31">
        <f>J126/K126</f>
        <v>2.9931428571428575E-5</v>
      </c>
      <c r="P126" s="32">
        <f>J126/N126</f>
        <v>0.12344928185646982</v>
      </c>
    </row>
    <row r="127" spans="1:16" ht="12.75" customHeight="1" x14ac:dyDescent="0.3">
      <c r="A127" s="28">
        <v>1</v>
      </c>
      <c r="B127" s="28">
        <v>72</v>
      </c>
      <c r="C127" s="28">
        <v>3</v>
      </c>
      <c r="D127" s="29" t="s">
        <v>64</v>
      </c>
      <c r="E127" s="30">
        <v>33701</v>
      </c>
      <c r="F127" s="33" t="s">
        <v>66</v>
      </c>
      <c r="G127" s="33">
        <v>0.67200000000000004</v>
      </c>
      <c r="H127" s="33">
        <v>0.629</v>
      </c>
      <c r="I127" s="33"/>
      <c r="J127" s="29"/>
      <c r="K127" s="31">
        <f t="shared" si="7"/>
        <v>17500</v>
      </c>
      <c r="L127" s="31">
        <f>15/(0.01*0.01)</f>
        <v>150000</v>
      </c>
      <c r="M127" s="31">
        <f>2/(0.001*0.01)</f>
        <v>199999.99999999997</v>
      </c>
      <c r="N127" s="32">
        <f t="shared" si="8"/>
        <v>4.2430380486862944</v>
      </c>
    </row>
    <row r="128" spans="1:16" ht="12.75" customHeight="1" x14ac:dyDescent="0.3">
      <c r="A128" s="28">
        <v>1</v>
      </c>
      <c r="B128" s="28">
        <v>72</v>
      </c>
      <c r="C128" s="28">
        <v>3</v>
      </c>
      <c r="D128" s="29" t="s">
        <v>64</v>
      </c>
      <c r="E128" s="30">
        <v>33701</v>
      </c>
      <c r="F128" s="33" t="s">
        <v>67</v>
      </c>
      <c r="G128" s="33">
        <v>0.61299999999999999</v>
      </c>
      <c r="H128" s="33">
        <v>0.56999999999999995</v>
      </c>
      <c r="I128" s="33"/>
      <c r="J128" s="29"/>
      <c r="K128" s="31">
        <f t="shared" si="7"/>
        <v>17500</v>
      </c>
      <c r="L128" s="31">
        <f>15/(0.01*0.01)</f>
        <v>150000</v>
      </c>
      <c r="M128" s="31">
        <f>2/(0.001*0.01)</f>
        <v>199999.99999999997</v>
      </c>
      <c r="N128" s="32">
        <f t="shared" si="8"/>
        <v>4.2430380486862944</v>
      </c>
    </row>
    <row r="129" spans="1:16" ht="12.75" customHeight="1" x14ac:dyDescent="0.3">
      <c r="A129" s="28">
        <v>1</v>
      </c>
      <c r="B129" s="28">
        <v>72</v>
      </c>
      <c r="C129" s="28">
        <v>3</v>
      </c>
      <c r="D129" s="29" t="s">
        <v>64</v>
      </c>
      <c r="E129" s="30">
        <v>33701</v>
      </c>
      <c r="F129" s="33" t="s">
        <v>68</v>
      </c>
      <c r="G129" s="33">
        <v>0.29599999999999999</v>
      </c>
      <c r="H129" s="33">
        <v>0.253</v>
      </c>
      <c r="I129" s="33"/>
      <c r="J129" s="29"/>
      <c r="K129" s="31">
        <f t="shared" si="7"/>
        <v>17500</v>
      </c>
      <c r="L129" s="31">
        <f>15/(0.01*0.01)</f>
        <v>150000</v>
      </c>
      <c r="M129" s="31">
        <f>2/(0.001*0.01)</f>
        <v>199999.99999999997</v>
      </c>
      <c r="N129" s="32">
        <f t="shared" si="8"/>
        <v>4.2430380486862944</v>
      </c>
    </row>
    <row r="130" spans="1:16" ht="12.75" customHeight="1" x14ac:dyDescent="0.3">
      <c r="A130" s="28">
        <v>2</v>
      </c>
      <c r="B130" s="28">
        <v>72</v>
      </c>
      <c r="C130" s="28">
        <v>6</v>
      </c>
      <c r="D130" s="29" t="s">
        <v>64</v>
      </c>
      <c r="E130" s="30">
        <v>33701</v>
      </c>
      <c r="F130" s="33" t="s">
        <v>65</v>
      </c>
      <c r="G130" s="33">
        <v>0.372</v>
      </c>
      <c r="H130" s="33">
        <v>0.32900000000000001</v>
      </c>
      <c r="I130" s="33">
        <v>0.29099999999999998</v>
      </c>
      <c r="J130" s="29">
        <f>I130-0.0202</f>
        <v>0.27079999999999999</v>
      </c>
      <c r="K130" s="31">
        <f t="shared" si="7"/>
        <v>51500</v>
      </c>
      <c r="L130" s="31">
        <f>43/(0.01*0.01)</f>
        <v>430000</v>
      </c>
      <c r="M130" s="31">
        <f>6/(0.001*0.01)</f>
        <v>600000</v>
      </c>
      <c r="N130" s="32">
        <f t="shared" si="8"/>
        <v>4.7118072290411908</v>
      </c>
      <c r="O130" s="31">
        <f>J130/K130</f>
        <v>5.2582524271844656E-6</v>
      </c>
      <c r="P130" s="32">
        <f>J130/N130</f>
        <v>5.7472639867549351E-2</v>
      </c>
    </row>
    <row r="131" spans="1:16" ht="12.75" customHeight="1" x14ac:dyDescent="0.3">
      <c r="A131" s="28">
        <v>2</v>
      </c>
      <c r="B131" s="28">
        <v>72</v>
      </c>
      <c r="C131" s="28">
        <v>6</v>
      </c>
      <c r="D131" s="29" t="s">
        <v>64</v>
      </c>
      <c r="E131" s="30">
        <v>33701</v>
      </c>
      <c r="F131" s="33" t="s">
        <v>66</v>
      </c>
      <c r="G131" s="33">
        <v>0.42399999999999999</v>
      </c>
      <c r="H131" s="33">
        <v>0.38100000000000001</v>
      </c>
      <c r="I131" s="33"/>
      <c r="J131" s="29"/>
      <c r="K131" s="31">
        <f t="shared" si="7"/>
        <v>51500</v>
      </c>
      <c r="L131" s="31">
        <f>43/(0.01*0.01)</f>
        <v>430000</v>
      </c>
      <c r="M131" s="31">
        <f>6/(0.001*0.01)</f>
        <v>600000</v>
      </c>
      <c r="N131" s="32">
        <f t="shared" si="8"/>
        <v>4.7118072290411908</v>
      </c>
    </row>
    <row r="132" spans="1:16" ht="12.75" customHeight="1" x14ac:dyDescent="0.3">
      <c r="A132" s="28">
        <v>2</v>
      </c>
      <c r="B132" s="28">
        <v>72</v>
      </c>
      <c r="C132" s="28">
        <v>6</v>
      </c>
      <c r="D132" s="29" t="s">
        <v>64</v>
      </c>
      <c r="E132" s="30">
        <v>33701</v>
      </c>
      <c r="F132" s="33" t="s">
        <v>67</v>
      </c>
      <c r="G132" s="33">
        <v>0.28199999999999997</v>
      </c>
      <c r="H132" s="33">
        <v>0.23899999999999999</v>
      </c>
      <c r="I132" s="33"/>
      <c r="J132" s="29"/>
      <c r="K132" s="31">
        <f t="shared" si="7"/>
        <v>51500</v>
      </c>
      <c r="L132" s="31">
        <f>43/(0.01*0.01)</f>
        <v>430000</v>
      </c>
      <c r="M132" s="31">
        <f>6/(0.001*0.01)</f>
        <v>600000</v>
      </c>
      <c r="N132" s="32">
        <f t="shared" si="8"/>
        <v>4.7118072290411908</v>
      </c>
    </row>
    <row r="133" spans="1:16" ht="12.75" customHeight="1" x14ac:dyDescent="0.3">
      <c r="A133" s="28">
        <v>2</v>
      </c>
      <c r="B133" s="28">
        <v>72</v>
      </c>
      <c r="C133" s="28">
        <v>6</v>
      </c>
      <c r="D133" s="29" t="s">
        <v>64</v>
      </c>
      <c r="E133" s="30">
        <v>33701</v>
      </c>
      <c r="F133" s="33" t="s">
        <v>68</v>
      </c>
      <c r="G133" s="33">
        <v>0.25800000000000001</v>
      </c>
      <c r="H133" s="33">
        <v>0.215</v>
      </c>
      <c r="I133" s="33"/>
      <c r="J133" s="29"/>
      <c r="K133" s="31">
        <f t="shared" si="7"/>
        <v>51500</v>
      </c>
      <c r="L133" s="31">
        <f>43/(0.01*0.01)</f>
        <v>430000</v>
      </c>
      <c r="M133" s="31">
        <f>6/(0.001*0.01)</f>
        <v>600000</v>
      </c>
      <c r="N133" s="32">
        <f t="shared" si="8"/>
        <v>4.7118072290411908</v>
      </c>
    </row>
    <row r="134" spans="1:16" ht="12.75" customHeight="1" x14ac:dyDescent="0.3">
      <c r="A134" s="28">
        <v>3</v>
      </c>
      <c r="B134" s="28">
        <v>72</v>
      </c>
      <c r="C134" s="28">
        <v>9</v>
      </c>
      <c r="D134" s="29" t="s">
        <v>64</v>
      </c>
      <c r="E134" s="30">
        <v>33701</v>
      </c>
      <c r="F134" s="33" t="s">
        <v>65</v>
      </c>
      <c r="G134" s="33">
        <v>0.60299999999999998</v>
      </c>
      <c r="H134" s="33">
        <v>0.56100000000000005</v>
      </c>
      <c r="I134" s="33">
        <v>0.46700000000000003</v>
      </c>
      <c r="J134" s="29">
        <f>I134-0.0202</f>
        <v>0.44680000000000003</v>
      </c>
      <c r="K134" s="31">
        <f t="shared" si="7"/>
        <v>37000</v>
      </c>
      <c r="L134" s="31">
        <f>44/(0.01*0.01)</f>
        <v>440000</v>
      </c>
      <c r="M134" s="31">
        <f>3/(0.001*0.01)</f>
        <v>300000</v>
      </c>
      <c r="N134" s="32">
        <f t="shared" si="8"/>
        <v>4.568201724066995</v>
      </c>
      <c r="O134" s="31">
        <f>J134/K134</f>
        <v>1.2075675675675677E-5</v>
      </c>
      <c r="P134" s="32">
        <f>J134/N134</f>
        <v>9.7806538981431254E-2</v>
      </c>
    </row>
    <row r="135" spans="1:16" ht="12.75" customHeight="1" x14ac:dyDescent="0.3">
      <c r="A135" s="28">
        <v>3</v>
      </c>
      <c r="B135" s="28">
        <v>72</v>
      </c>
      <c r="C135" s="28">
        <v>9</v>
      </c>
      <c r="D135" s="29" t="s">
        <v>64</v>
      </c>
      <c r="E135" s="30">
        <v>33701</v>
      </c>
      <c r="F135" s="33" t="s">
        <v>66</v>
      </c>
      <c r="G135" s="33">
        <v>0.58299999999999996</v>
      </c>
      <c r="H135" s="33">
        <v>0.54</v>
      </c>
      <c r="I135" s="33"/>
      <c r="J135" s="29"/>
      <c r="K135" s="31">
        <f t="shared" si="7"/>
        <v>37000</v>
      </c>
      <c r="L135" s="31">
        <f>44/(0.01*0.01)</f>
        <v>440000</v>
      </c>
      <c r="M135" s="31">
        <f>3/(0.001*0.01)</f>
        <v>300000</v>
      </c>
      <c r="N135" s="32">
        <f t="shared" si="8"/>
        <v>4.568201724066995</v>
      </c>
    </row>
    <row r="136" spans="1:16" ht="12.75" customHeight="1" x14ac:dyDescent="0.3">
      <c r="A136" s="28">
        <v>3</v>
      </c>
      <c r="B136" s="28">
        <v>72</v>
      </c>
      <c r="C136" s="28">
        <v>9</v>
      </c>
      <c r="D136" s="29" t="s">
        <v>64</v>
      </c>
      <c r="E136" s="30">
        <v>33701</v>
      </c>
      <c r="F136" s="33" t="s">
        <v>67</v>
      </c>
      <c r="G136" s="33">
        <v>0.42099999999999999</v>
      </c>
      <c r="H136" s="33">
        <v>0.379</v>
      </c>
      <c r="I136" s="33"/>
      <c r="J136" s="29"/>
      <c r="K136" s="31">
        <f t="shared" si="7"/>
        <v>37000</v>
      </c>
      <c r="L136" s="31">
        <f>44/(0.01*0.01)</f>
        <v>440000</v>
      </c>
      <c r="M136" s="31">
        <f>3/(0.001*0.01)</f>
        <v>300000</v>
      </c>
      <c r="N136" s="32">
        <f t="shared" si="8"/>
        <v>4.568201724066995</v>
      </c>
    </row>
    <row r="137" spans="1:16" ht="12.75" customHeight="1" x14ac:dyDescent="0.3">
      <c r="A137" s="28">
        <v>3</v>
      </c>
      <c r="B137" s="28">
        <v>72</v>
      </c>
      <c r="C137" s="28">
        <v>9</v>
      </c>
      <c r="D137" s="29" t="s">
        <v>64</v>
      </c>
      <c r="E137" s="30">
        <v>33701</v>
      </c>
      <c r="F137" s="33" t="s">
        <v>68</v>
      </c>
      <c r="G137" s="33">
        <v>0.42899999999999999</v>
      </c>
      <c r="H137" s="33">
        <v>0.38600000000000001</v>
      </c>
      <c r="I137" s="33"/>
      <c r="J137" s="29"/>
      <c r="K137" s="31">
        <f t="shared" si="7"/>
        <v>37000</v>
      </c>
      <c r="L137" s="31">
        <f>44/(0.01*0.01)</f>
        <v>440000</v>
      </c>
      <c r="M137" s="31">
        <f>3/(0.001*0.01)</f>
        <v>300000</v>
      </c>
      <c r="N137" s="32">
        <f t="shared" si="8"/>
        <v>4.568201724066995</v>
      </c>
    </row>
    <row r="138" spans="1:16" ht="12.75" customHeight="1" x14ac:dyDescent="0.3">
      <c r="A138" s="28">
        <v>4</v>
      </c>
      <c r="B138" s="28">
        <v>72</v>
      </c>
      <c r="C138" s="28">
        <v>3</v>
      </c>
      <c r="D138" s="29" t="s">
        <v>64</v>
      </c>
      <c r="E138" s="30">
        <v>33701</v>
      </c>
      <c r="F138" s="33" t="s">
        <v>65</v>
      </c>
      <c r="G138" s="33">
        <v>0.377</v>
      </c>
      <c r="H138" s="33">
        <v>0.33</v>
      </c>
      <c r="I138" s="33">
        <v>0.39200000000000002</v>
      </c>
      <c r="J138" s="29">
        <f>I138-0.0202</f>
        <v>0.37180000000000002</v>
      </c>
      <c r="K138" s="31">
        <f t="shared" si="7"/>
        <v>23500</v>
      </c>
      <c r="L138" s="31">
        <f>7/(0.01*0.01)</f>
        <v>70000</v>
      </c>
      <c r="M138" s="31">
        <f>4/(0.001*0.01)</f>
        <v>399999.99999999994</v>
      </c>
      <c r="N138" s="32">
        <f t="shared" si="8"/>
        <v>4.3710678622717358</v>
      </c>
      <c r="O138" s="31">
        <f>J138/K138</f>
        <v>1.582127659574468E-5</v>
      </c>
      <c r="P138" s="32">
        <f>J138/N138</f>
        <v>8.5059306264526346E-2</v>
      </c>
    </row>
    <row r="139" spans="1:16" ht="12.75" customHeight="1" x14ac:dyDescent="0.3">
      <c r="A139" s="28">
        <v>4</v>
      </c>
      <c r="B139" s="28">
        <v>72</v>
      </c>
      <c r="C139" s="28">
        <v>3</v>
      </c>
      <c r="D139" s="29" t="s">
        <v>64</v>
      </c>
      <c r="E139" s="30">
        <v>33701</v>
      </c>
      <c r="F139" s="33" t="s">
        <v>66</v>
      </c>
      <c r="G139" s="33">
        <v>0.38100000000000001</v>
      </c>
      <c r="H139" s="33">
        <v>0.33400000000000002</v>
      </c>
      <c r="I139" s="33"/>
      <c r="J139" s="29"/>
      <c r="K139" s="31">
        <f t="shared" si="7"/>
        <v>23500</v>
      </c>
      <c r="L139" s="31">
        <f>7/(0.01*0.01)</f>
        <v>70000</v>
      </c>
      <c r="M139" s="31">
        <f>4/(0.001*0.01)</f>
        <v>399999.99999999994</v>
      </c>
      <c r="N139" s="32">
        <f t="shared" si="8"/>
        <v>4.3710678622717358</v>
      </c>
    </row>
    <row r="140" spans="1:16" ht="12.75" customHeight="1" x14ac:dyDescent="0.3">
      <c r="A140" s="28">
        <v>4</v>
      </c>
      <c r="B140" s="28">
        <v>72</v>
      </c>
      <c r="C140" s="28">
        <v>3</v>
      </c>
      <c r="D140" s="29" t="s">
        <v>64</v>
      </c>
      <c r="E140" s="30">
        <v>33701</v>
      </c>
      <c r="F140" s="33" t="s">
        <v>67</v>
      </c>
      <c r="G140" s="33">
        <v>0.439</v>
      </c>
      <c r="H140" s="33">
        <v>0.39200000000000002</v>
      </c>
      <c r="I140" s="33"/>
      <c r="J140" s="29"/>
      <c r="K140" s="31">
        <f t="shared" si="7"/>
        <v>23500</v>
      </c>
      <c r="L140" s="31">
        <f>7/(0.01*0.01)</f>
        <v>70000</v>
      </c>
      <c r="M140" s="31">
        <f>4/(0.001*0.01)</f>
        <v>399999.99999999994</v>
      </c>
      <c r="N140" s="32">
        <f t="shared" si="8"/>
        <v>4.3710678622717358</v>
      </c>
    </row>
    <row r="141" spans="1:16" ht="12.75" customHeight="1" x14ac:dyDescent="0.3">
      <c r="A141" s="28">
        <v>4</v>
      </c>
      <c r="B141" s="28">
        <v>72</v>
      </c>
      <c r="C141" s="28">
        <v>3</v>
      </c>
      <c r="D141" s="29" t="s">
        <v>64</v>
      </c>
      <c r="E141" s="30">
        <v>33701</v>
      </c>
      <c r="F141" s="33" t="s">
        <v>68</v>
      </c>
      <c r="G141" s="33">
        <v>0.55800000000000005</v>
      </c>
      <c r="H141" s="33">
        <v>0.51100000000000001</v>
      </c>
      <c r="I141" s="33"/>
      <c r="J141" s="29"/>
      <c r="K141" s="31">
        <f t="shared" si="7"/>
        <v>23500</v>
      </c>
      <c r="L141" s="31">
        <f>7/(0.01*0.01)</f>
        <v>70000</v>
      </c>
      <c r="M141" s="31">
        <f>4/(0.001*0.01)</f>
        <v>399999.99999999994</v>
      </c>
      <c r="N141" s="32">
        <f t="shared" si="8"/>
        <v>4.3710678622717358</v>
      </c>
    </row>
    <row r="142" spans="1:16" ht="12.75" customHeight="1" x14ac:dyDescent="0.3">
      <c r="A142" s="28">
        <v>1</v>
      </c>
      <c r="B142" s="28">
        <v>24</v>
      </c>
      <c r="C142" s="28">
        <v>1</v>
      </c>
      <c r="D142" s="29" t="s">
        <v>70</v>
      </c>
      <c r="E142" s="30" t="s">
        <v>4</v>
      </c>
      <c r="F142" s="29" t="s">
        <v>71</v>
      </c>
      <c r="G142" s="29">
        <v>0.37</v>
      </c>
      <c r="H142" s="29">
        <v>0.32500000000000001</v>
      </c>
      <c r="I142" s="29">
        <v>0.34799999999999998</v>
      </c>
      <c r="J142" s="29">
        <f>I142-0.0202</f>
        <v>0.32779999999999998</v>
      </c>
      <c r="K142" s="31">
        <f t="shared" si="7"/>
        <v>14500</v>
      </c>
      <c r="L142" s="31">
        <f>19/(0.01*0.01)</f>
        <v>190000</v>
      </c>
      <c r="M142" s="31">
        <f>1/(0.001*0.01)</f>
        <v>99999.999999999985</v>
      </c>
      <c r="N142" s="32">
        <f t="shared" si="8"/>
        <v>4.1613680022349753</v>
      </c>
      <c r="O142" s="31">
        <f>J142/K142</f>
        <v>2.2606896551724137E-5</v>
      </c>
      <c r="P142" s="32">
        <f>J142/N142</f>
        <v>7.8772172954650041E-2</v>
      </c>
    </row>
    <row r="143" spans="1:16" ht="12.75" customHeight="1" x14ac:dyDescent="0.3">
      <c r="A143" s="28">
        <v>1</v>
      </c>
      <c r="B143" s="28">
        <v>24</v>
      </c>
      <c r="C143" s="28">
        <v>1</v>
      </c>
      <c r="D143" s="29" t="s">
        <v>70</v>
      </c>
      <c r="E143" s="30" t="s">
        <v>4</v>
      </c>
      <c r="F143" s="29" t="s">
        <v>72</v>
      </c>
      <c r="G143" s="29">
        <v>0.42</v>
      </c>
      <c r="H143" s="29">
        <v>0.375</v>
      </c>
      <c r="I143" s="29"/>
      <c r="J143" s="29"/>
      <c r="K143" s="31">
        <f t="shared" si="7"/>
        <v>14500</v>
      </c>
      <c r="L143" s="31">
        <f>19/(0.01*0.01)</f>
        <v>190000</v>
      </c>
      <c r="M143" s="31">
        <f>1/(0.001*0.01)</f>
        <v>99999.999999999985</v>
      </c>
      <c r="N143" s="32">
        <f t="shared" si="8"/>
        <v>4.1613680022349753</v>
      </c>
    </row>
    <row r="144" spans="1:16" ht="12.75" customHeight="1" x14ac:dyDescent="0.3">
      <c r="A144" s="28">
        <v>1</v>
      </c>
      <c r="B144" s="28">
        <v>24</v>
      </c>
      <c r="C144" s="28">
        <v>1</v>
      </c>
      <c r="D144" s="29" t="s">
        <v>70</v>
      </c>
      <c r="E144" s="30" t="s">
        <v>4</v>
      </c>
      <c r="F144" s="29" t="s">
        <v>73</v>
      </c>
      <c r="G144" s="29">
        <v>0.46</v>
      </c>
      <c r="H144" s="29">
        <v>0.41599999999999998</v>
      </c>
      <c r="I144" s="29"/>
      <c r="J144" s="29"/>
      <c r="K144" s="31">
        <f t="shared" si="7"/>
        <v>14500</v>
      </c>
      <c r="L144" s="31">
        <f>19/(0.01*0.01)</f>
        <v>190000</v>
      </c>
      <c r="M144" s="31">
        <f>1/(0.001*0.01)</f>
        <v>99999.999999999985</v>
      </c>
      <c r="N144" s="32">
        <f t="shared" si="8"/>
        <v>4.1613680022349753</v>
      </c>
    </row>
    <row r="145" spans="1:16" ht="12.75" customHeight="1" x14ac:dyDescent="0.3">
      <c r="A145" s="28">
        <v>1</v>
      </c>
      <c r="B145" s="28">
        <v>24</v>
      </c>
      <c r="C145" s="28">
        <v>1</v>
      </c>
      <c r="D145" s="29" t="s">
        <v>70</v>
      </c>
      <c r="E145" s="30" t="s">
        <v>4</v>
      </c>
      <c r="F145" s="29" t="s">
        <v>74</v>
      </c>
      <c r="G145" s="29">
        <v>0.32</v>
      </c>
      <c r="H145" s="29">
        <v>0.27600000000000002</v>
      </c>
      <c r="I145" s="29"/>
      <c r="J145" s="29"/>
      <c r="K145" s="31">
        <f t="shared" si="7"/>
        <v>14500</v>
      </c>
      <c r="L145" s="31">
        <f>19/(0.01*0.01)</f>
        <v>190000</v>
      </c>
      <c r="M145" s="31">
        <f>1/(0.001*0.01)</f>
        <v>99999.999999999985</v>
      </c>
      <c r="N145" s="32">
        <f t="shared" si="8"/>
        <v>4.1613680022349753</v>
      </c>
    </row>
    <row r="146" spans="1:16" ht="12.75" customHeight="1" x14ac:dyDescent="0.3">
      <c r="A146" s="28">
        <v>2</v>
      </c>
      <c r="B146" s="28">
        <v>24</v>
      </c>
      <c r="C146" s="28">
        <v>4</v>
      </c>
      <c r="D146" s="29" t="s">
        <v>70</v>
      </c>
      <c r="E146" s="30" t="s">
        <v>4</v>
      </c>
      <c r="F146" s="33" t="s">
        <v>71</v>
      </c>
      <c r="G146" s="33">
        <v>0.39700000000000002</v>
      </c>
      <c r="H146" s="33">
        <v>0.35299999999999998</v>
      </c>
      <c r="I146" s="33">
        <v>0.27100000000000002</v>
      </c>
      <c r="J146" s="29">
        <f>I146-0.0202</f>
        <v>0.25080000000000002</v>
      </c>
      <c r="K146" s="31">
        <f t="shared" si="7"/>
        <v>35000</v>
      </c>
      <c r="L146" s="31">
        <f>50/(0.01*0.01)</f>
        <v>500000</v>
      </c>
      <c r="M146" s="31">
        <f>2/(0.001*0.01)</f>
        <v>199999.99999999997</v>
      </c>
      <c r="N146" s="32">
        <f t="shared" si="8"/>
        <v>4.5440680443502757</v>
      </c>
      <c r="O146" s="31">
        <f>J146/K146</f>
        <v>7.1657142857142867E-6</v>
      </c>
      <c r="P146" s="32">
        <f>J146/N146</f>
        <v>5.5192835484016205E-2</v>
      </c>
    </row>
    <row r="147" spans="1:16" ht="12.75" customHeight="1" x14ac:dyDescent="0.3">
      <c r="A147" s="28">
        <v>2</v>
      </c>
      <c r="B147" s="28">
        <v>24</v>
      </c>
      <c r="C147" s="28">
        <v>4</v>
      </c>
      <c r="D147" s="29" t="s">
        <v>70</v>
      </c>
      <c r="E147" s="30" t="s">
        <v>4</v>
      </c>
      <c r="F147" s="33" t="s">
        <v>72</v>
      </c>
      <c r="G147" s="33">
        <v>0.36</v>
      </c>
      <c r="H147" s="33">
        <v>0.316</v>
      </c>
      <c r="I147" s="33"/>
      <c r="J147" s="29"/>
      <c r="K147" s="31">
        <f t="shared" si="7"/>
        <v>35000</v>
      </c>
      <c r="L147" s="31">
        <f>50/(0.01*0.01)</f>
        <v>500000</v>
      </c>
      <c r="M147" s="31">
        <f>2/(0.001*0.01)</f>
        <v>199999.99999999997</v>
      </c>
      <c r="N147" s="32">
        <f t="shared" si="8"/>
        <v>4.5440680443502757</v>
      </c>
    </row>
    <row r="148" spans="1:16" ht="12.75" customHeight="1" x14ac:dyDescent="0.3">
      <c r="A148" s="28">
        <v>2</v>
      </c>
      <c r="B148" s="28">
        <v>24</v>
      </c>
      <c r="C148" s="28">
        <v>4</v>
      </c>
      <c r="D148" s="29" t="s">
        <v>70</v>
      </c>
      <c r="E148" s="30" t="s">
        <v>4</v>
      </c>
      <c r="F148" s="33" t="s">
        <v>73</v>
      </c>
      <c r="G148" s="33">
        <v>0.185</v>
      </c>
      <c r="H148" s="33">
        <v>0.14000000000000001</v>
      </c>
      <c r="I148" s="33"/>
      <c r="J148" s="29"/>
      <c r="K148" s="31">
        <f t="shared" si="7"/>
        <v>35000</v>
      </c>
      <c r="L148" s="31">
        <f>50/(0.01*0.01)</f>
        <v>500000</v>
      </c>
      <c r="M148" s="31">
        <f>2/(0.001*0.01)</f>
        <v>199999.99999999997</v>
      </c>
      <c r="N148" s="32">
        <f t="shared" si="8"/>
        <v>4.5440680443502757</v>
      </c>
    </row>
    <row r="149" spans="1:16" ht="12.75" customHeight="1" x14ac:dyDescent="0.3">
      <c r="A149" s="28">
        <v>2</v>
      </c>
      <c r="B149" s="28">
        <v>24</v>
      </c>
      <c r="C149" s="28">
        <v>4</v>
      </c>
      <c r="D149" s="29" t="s">
        <v>70</v>
      </c>
      <c r="E149" s="30" t="s">
        <v>4</v>
      </c>
      <c r="F149" s="33" t="s">
        <v>74</v>
      </c>
      <c r="G149" s="33">
        <v>0.318</v>
      </c>
      <c r="H149" s="33">
        <v>0.27400000000000002</v>
      </c>
      <c r="I149" s="33"/>
      <c r="J149" s="29"/>
      <c r="K149" s="31">
        <f t="shared" si="7"/>
        <v>35000</v>
      </c>
      <c r="L149" s="31">
        <f>50/(0.01*0.01)</f>
        <v>500000</v>
      </c>
      <c r="M149" s="31">
        <f>2/(0.001*0.01)</f>
        <v>199999.99999999997</v>
      </c>
      <c r="N149" s="32">
        <f t="shared" si="8"/>
        <v>4.5440680443502757</v>
      </c>
    </row>
    <row r="150" spans="1:16" ht="12.75" customHeight="1" x14ac:dyDescent="0.3">
      <c r="A150" s="28">
        <v>3</v>
      </c>
      <c r="B150" s="28">
        <v>24</v>
      </c>
      <c r="C150" s="28">
        <v>7</v>
      </c>
      <c r="D150" s="29" t="s">
        <v>70</v>
      </c>
      <c r="E150" s="30" t="s">
        <v>4</v>
      </c>
      <c r="F150" s="33" t="s">
        <v>71</v>
      </c>
      <c r="G150" s="33">
        <v>0.182</v>
      </c>
      <c r="H150" s="33">
        <v>0.13900000000000001</v>
      </c>
      <c r="I150" s="33">
        <v>0.105</v>
      </c>
      <c r="J150" s="29">
        <f>I150-0.0202</f>
        <v>8.48E-2</v>
      </c>
      <c r="K150" s="31">
        <f t="shared" si="7"/>
        <v>940000</v>
      </c>
      <c r="M150" s="31">
        <f>94/(0.001*0.01)</f>
        <v>9400000</v>
      </c>
      <c r="N150" s="32">
        <f t="shared" si="8"/>
        <v>5.9731278535996983</v>
      </c>
      <c r="O150" s="31">
        <f>J150/K150</f>
        <v>9.0212765957446812E-8</v>
      </c>
      <c r="P150" s="32">
        <f>J150/N150</f>
        <v>1.4196916938400269E-2</v>
      </c>
    </row>
    <row r="151" spans="1:16" ht="12.75" customHeight="1" x14ac:dyDescent="0.3">
      <c r="A151" s="28">
        <v>3</v>
      </c>
      <c r="B151" s="28">
        <v>24</v>
      </c>
      <c r="C151" s="28">
        <v>7</v>
      </c>
      <c r="D151" s="29" t="s">
        <v>70</v>
      </c>
      <c r="E151" s="30" t="s">
        <v>4</v>
      </c>
      <c r="F151" s="33" t="s">
        <v>72</v>
      </c>
      <c r="G151" s="33">
        <v>0.187</v>
      </c>
      <c r="H151" s="33">
        <v>0.14399999999999999</v>
      </c>
      <c r="I151" s="33"/>
      <c r="J151" s="29"/>
      <c r="K151" s="31">
        <f t="shared" si="7"/>
        <v>940000</v>
      </c>
      <c r="M151" s="31">
        <f>94/(0.001*0.01)</f>
        <v>9400000</v>
      </c>
      <c r="N151" s="32">
        <f t="shared" si="8"/>
        <v>5.9731278535996983</v>
      </c>
    </row>
    <row r="152" spans="1:16" ht="12.75" customHeight="1" x14ac:dyDescent="0.3">
      <c r="A152" s="28">
        <v>3</v>
      </c>
      <c r="B152" s="28">
        <v>24</v>
      </c>
      <c r="C152" s="28">
        <v>7</v>
      </c>
      <c r="D152" s="29" t="s">
        <v>70</v>
      </c>
      <c r="E152" s="30" t="s">
        <v>4</v>
      </c>
      <c r="F152" s="33" t="s">
        <v>73</v>
      </c>
      <c r="G152" s="33">
        <v>9.8000000000000004E-2</v>
      </c>
      <c r="H152" s="33">
        <v>5.5E-2</v>
      </c>
      <c r="I152" s="33"/>
      <c r="J152" s="29"/>
      <c r="K152" s="31">
        <f t="shared" si="7"/>
        <v>940000</v>
      </c>
      <c r="M152" s="31">
        <f>94/(0.001*0.01)</f>
        <v>9400000</v>
      </c>
      <c r="N152" s="32">
        <f t="shared" si="8"/>
        <v>5.9731278535996983</v>
      </c>
    </row>
    <row r="153" spans="1:16" ht="12.75" customHeight="1" x14ac:dyDescent="0.3">
      <c r="A153" s="28">
        <v>3</v>
      </c>
      <c r="B153" s="28">
        <v>24</v>
      </c>
      <c r="C153" s="28">
        <v>7</v>
      </c>
      <c r="D153" s="29" t="s">
        <v>70</v>
      </c>
      <c r="E153" s="30" t="s">
        <v>4</v>
      </c>
      <c r="F153" s="33" t="s">
        <v>74</v>
      </c>
      <c r="G153" s="33">
        <v>0.124</v>
      </c>
      <c r="H153" s="33">
        <v>8.1000000000000003E-2</v>
      </c>
      <c r="I153" s="33"/>
      <c r="J153" s="29"/>
      <c r="K153" s="31">
        <f t="shared" si="7"/>
        <v>940000</v>
      </c>
      <c r="M153" s="31">
        <f>94/(0.001*0.01)</f>
        <v>9400000</v>
      </c>
      <c r="N153" s="32">
        <f t="shared" si="8"/>
        <v>5.9731278535996983</v>
      </c>
    </row>
    <row r="154" spans="1:16" ht="12.75" customHeight="1" x14ac:dyDescent="0.3">
      <c r="A154" s="28">
        <v>4</v>
      </c>
      <c r="B154" s="28">
        <v>24</v>
      </c>
      <c r="C154" s="28">
        <v>1</v>
      </c>
      <c r="D154" s="29" t="s">
        <v>70</v>
      </c>
      <c r="E154" s="30" t="s">
        <v>4</v>
      </c>
      <c r="F154" s="29" t="s">
        <v>71</v>
      </c>
      <c r="G154" s="29">
        <v>0.308</v>
      </c>
      <c r="H154" s="29">
        <v>0.26400000000000001</v>
      </c>
      <c r="I154" s="29">
        <v>0.318</v>
      </c>
      <c r="J154" s="29">
        <f>I154-0.0202</f>
        <v>0.29780000000000001</v>
      </c>
      <c r="K154" s="31">
        <f t="shared" si="7"/>
        <v>19000</v>
      </c>
      <c r="L154" s="31">
        <f>18/(0.01*0.01)</f>
        <v>180000</v>
      </c>
      <c r="M154" s="31">
        <f>2/(0.001*0.01)</f>
        <v>199999.99999999997</v>
      </c>
      <c r="N154" s="32">
        <f t="shared" si="8"/>
        <v>4.2787536009528289</v>
      </c>
      <c r="O154" s="31">
        <f>J154/K154</f>
        <v>1.5673684210526317E-5</v>
      </c>
      <c r="P154" s="32">
        <f>J154/N154</f>
        <v>6.9599707712471079E-2</v>
      </c>
    </row>
    <row r="155" spans="1:16" ht="12.75" customHeight="1" x14ac:dyDescent="0.3">
      <c r="A155" s="28">
        <v>4</v>
      </c>
      <c r="B155" s="28">
        <v>24</v>
      </c>
      <c r="C155" s="28">
        <v>1</v>
      </c>
      <c r="D155" s="29" t="s">
        <v>70</v>
      </c>
      <c r="E155" s="30" t="s">
        <v>4</v>
      </c>
      <c r="F155" s="29" t="s">
        <v>72</v>
      </c>
      <c r="G155" s="29">
        <v>0.46500000000000002</v>
      </c>
      <c r="H155" s="29">
        <v>0.42199999999999999</v>
      </c>
      <c r="I155" s="29"/>
      <c r="J155" s="29"/>
      <c r="K155" s="31">
        <f t="shared" si="7"/>
        <v>19000</v>
      </c>
      <c r="L155" s="31">
        <f>18/(0.01*0.01)</f>
        <v>180000</v>
      </c>
      <c r="M155" s="31">
        <f>2/(0.001*0.01)</f>
        <v>199999.99999999997</v>
      </c>
      <c r="N155" s="32">
        <f t="shared" si="8"/>
        <v>4.2787536009528289</v>
      </c>
    </row>
    <row r="156" spans="1:16" ht="12.75" customHeight="1" x14ac:dyDescent="0.3">
      <c r="A156" s="28">
        <v>4</v>
      </c>
      <c r="B156" s="28">
        <v>24</v>
      </c>
      <c r="C156" s="28">
        <v>1</v>
      </c>
      <c r="D156" s="29" t="s">
        <v>70</v>
      </c>
      <c r="E156" s="30" t="s">
        <v>4</v>
      </c>
      <c r="F156" s="29" t="s">
        <v>73</v>
      </c>
      <c r="G156" s="29">
        <v>0.34200000000000003</v>
      </c>
      <c r="H156" s="29">
        <v>0.29799999999999999</v>
      </c>
      <c r="I156" s="29"/>
      <c r="J156" s="29"/>
      <c r="K156" s="31">
        <f t="shared" si="7"/>
        <v>19000</v>
      </c>
      <c r="L156" s="31">
        <f>18/(0.01*0.01)</f>
        <v>180000</v>
      </c>
      <c r="M156" s="31">
        <f>2/(0.001*0.01)</f>
        <v>199999.99999999997</v>
      </c>
      <c r="N156" s="32">
        <f t="shared" si="8"/>
        <v>4.2787536009528289</v>
      </c>
    </row>
    <row r="157" spans="1:16" ht="12.75" customHeight="1" x14ac:dyDescent="0.3">
      <c r="A157" s="28">
        <v>4</v>
      </c>
      <c r="B157" s="28">
        <v>24</v>
      </c>
      <c r="C157" s="28">
        <v>1</v>
      </c>
      <c r="D157" s="29" t="s">
        <v>70</v>
      </c>
      <c r="E157" s="30" t="s">
        <v>4</v>
      </c>
      <c r="F157" s="29" t="s">
        <v>74</v>
      </c>
      <c r="G157" s="29">
        <v>0.33200000000000002</v>
      </c>
      <c r="H157" s="29">
        <v>0.28799999999999998</v>
      </c>
      <c r="I157" s="29"/>
      <c r="J157" s="29"/>
      <c r="K157" s="31">
        <f t="shared" si="7"/>
        <v>19000</v>
      </c>
      <c r="L157" s="31">
        <f>18/(0.01*0.01)</f>
        <v>180000</v>
      </c>
      <c r="M157" s="31">
        <f>2/(0.001*0.01)</f>
        <v>199999.99999999997</v>
      </c>
      <c r="N157" s="32">
        <f t="shared" si="8"/>
        <v>4.2787536009528289</v>
      </c>
    </row>
    <row r="158" spans="1:16" ht="12.75" customHeight="1" x14ac:dyDescent="0.3">
      <c r="A158" s="28">
        <v>1</v>
      </c>
      <c r="B158" s="28">
        <v>48</v>
      </c>
      <c r="C158" s="28">
        <v>2</v>
      </c>
      <c r="D158" s="29" t="s">
        <v>70</v>
      </c>
      <c r="E158" s="30" t="s">
        <v>4</v>
      </c>
      <c r="F158" s="33" t="s">
        <v>71</v>
      </c>
      <c r="G158" s="33">
        <v>0.46500000000000002</v>
      </c>
      <c r="H158" s="33">
        <v>0.42</v>
      </c>
      <c r="I158" s="33">
        <v>0.36799999999999999</v>
      </c>
      <c r="J158" s="29">
        <f>I158-0.0202</f>
        <v>0.3478</v>
      </c>
      <c r="K158" s="31">
        <f t="shared" si="7"/>
        <v>14500</v>
      </c>
      <c r="L158" s="31">
        <f>19/(0.01*0.01)</f>
        <v>190000</v>
      </c>
      <c r="M158" s="31">
        <f>1/(0.001*0.01)</f>
        <v>99999.999999999985</v>
      </c>
      <c r="N158" s="32">
        <f t="shared" si="8"/>
        <v>4.1613680022349753</v>
      </c>
      <c r="O158" s="31">
        <f>J158/K158</f>
        <v>2.3986206896551724E-5</v>
      </c>
      <c r="P158" s="32">
        <f>J158/N158</f>
        <v>8.3578284788368776E-2</v>
      </c>
    </row>
    <row r="159" spans="1:16" ht="12.75" customHeight="1" x14ac:dyDescent="0.3">
      <c r="A159" s="28">
        <v>1</v>
      </c>
      <c r="B159" s="28">
        <v>48</v>
      </c>
      <c r="C159" s="28">
        <v>2</v>
      </c>
      <c r="D159" s="29" t="s">
        <v>70</v>
      </c>
      <c r="E159" s="30" t="s">
        <v>4</v>
      </c>
      <c r="F159" s="33" t="s">
        <v>72</v>
      </c>
      <c r="G159" s="33">
        <v>0.5</v>
      </c>
      <c r="H159" s="33">
        <v>0.45500000000000002</v>
      </c>
      <c r="I159" s="33"/>
      <c r="J159" s="29"/>
      <c r="K159" s="31">
        <f t="shared" si="7"/>
        <v>14500</v>
      </c>
      <c r="L159" s="31">
        <f>19/(0.01*0.01)</f>
        <v>190000</v>
      </c>
      <c r="M159" s="31">
        <f>1/(0.001*0.01)</f>
        <v>99999.999999999985</v>
      </c>
      <c r="N159" s="32">
        <f t="shared" si="8"/>
        <v>4.1613680022349753</v>
      </c>
    </row>
    <row r="160" spans="1:16" ht="12.75" customHeight="1" x14ac:dyDescent="0.3">
      <c r="A160" s="28">
        <v>1</v>
      </c>
      <c r="B160" s="28">
        <v>48</v>
      </c>
      <c r="C160" s="28">
        <v>2</v>
      </c>
      <c r="D160" s="29" t="s">
        <v>70</v>
      </c>
      <c r="E160" s="30" t="s">
        <v>4</v>
      </c>
      <c r="F160" s="33" t="s">
        <v>73</v>
      </c>
      <c r="G160" s="33">
        <v>0.35299999999999998</v>
      </c>
      <c r="H160" s="33">
        <v>0.309</v>
      </c>
      <c r="I160" s="33"/>
      <c r="J160" s="29"/>
      <c r="K160" s="31">
        <f t="shared" si="7"/>
        <v>14500</v>
      </c>
      <c r="L160" s="31">
        <f>19/(0.01*0.01)</f>
        <v>190000</v>
      </c>
      <c r="M160" s="31">
        <f>1/(0.001*0.01)</f>
        <v>99999.999999999985</v>
      </c>
      <c r="N160" s="32">
        <f t="shared" si="8"/>
        <v>4.1613680022349753</v>
      </c>
    </row>
    <row r="161" spans="1:16" ht="12.75" customHeight="1" x14ac:dyDescent="0.3">
      <c r="A161" s="28">
        <v>1</v>
      </c>
      <c r="B161" s="28">
        <v>48</v>
      </c>
      <c r="C161" s="28">
        <v>2</v>
      </c>
      <c r="D161" s="29" t="s">
        <v>70</v>
      </c>
      <c r="E161" s="30" t="s">
        <v>4</v>
      </c>
      <c r="F161" s="33" t="s">
        <v>74</v>
      </c>
      <c r="G161" s="33">
        <v>0.33400000000000002</v>
      </c>
      <c r="H161" s="33">
        <v>0.28899999999999998</v>
      </c>
      <c r="I161" s="33"/>
      <c r="J161" s="29"/>
      <c r="K161" s="31">
        <f t="shared" si="7"/>
        <v>14500</v>
      </c>
      <c r="L161" s="31">
        <f>19/(0.01*0.01)</f>
        <v>190000</v>
      </c>
      <c r="M161" s="31">
        <f>1/(0.001*0.01)</f>
        <v>99999.999999999985</v>
      </c>
      <c r="N161" s="32">
        <f t="shared" si="8"/>
        <v>4.1613680022349753</v>
      </c>
    </row>
    <row r="162" spans="1:16" ht="12.75" customHeight="1" x14ac:dyDescent="0.3">
      <c r="A162" s="28">
        <v>2</v>
      </c>
      <c r="B162" s="28">
        <v>48</v>
      </c>
      <c r="C162" s="28">
        <v>5</v>
      </c>
      <c r="D162" s="29" t="s">
        <v>70</v>
      </c>
      <c r="E162" s="30" t="s">
        <v>4</v>
      </c>
      <c r="F162" s="33" t="s">
        <v>71</v>
      </c>
      <c r="G162" s="33">
        <v>0.52</v>
      </c>
      <c r="H162" s="33">
        <v>0.47599999999999998</v>
      </c>
      <c r="I162" s="33">
        <v>0.439</v>
      </c>
      <c r="J162" s="29">
        <f>I162-0.0202</f>
        <v>0.41880000000000001</v>
      </c>
      <c r="K162" s="31">
        <f t="shared" si="7"/>
        <v>35000</v>
      </c>
      <c r="L162" s="31">
        <f>50/(0.01*0.01)</f>
        <v>500000</v>
      </c>
      <c r="M162" s="31">
        <f>2/(0.001*0.01)</f>
        <v>199999.99999999997</v>
      </c>
      <c r="N162" s="32">
        <f t="shared" si="8"/>
        <v>4.5440680443502757</v>
      </c>
      <c r="O162" s="31">
        <f>J162/K162</f>
        <v>1.1965714285714286E-5</v>
      </c>
      <c r="P162" s="32">
        <f>J162/N162</f>
        <v>9.21641128417304E-2</v>
      </c>
    </row>
    <row r="163" spans="1:16" ht="12.75" customHeight="1" x14ac:dyDescent="0.3">
      <c r="A163" s="28">
        <v>2</v>
      </c>
      <c r="B163" s="28">
        <v>48</v>
      </c>
      <c r="C163" s="28">
        <v>5</v>
      </c>
      <c r="D163" s="29" t="s">
        <v>70</v>
      </c>
      <c r="E163" s="30" t="s">
        <v>4</v>
      </c>
      <c r="F163" s="33" t="s">
        <v>72</v>
      </c>
      <c r="G163" s="33">
        <v>0.45100000000000001</v>
      </c>
      <c r="H163" s="33">
        <v>0.40699999999999997</v>
      </c>
      <c r="I163" s="33"/>
      <c r="J163" s="29"/>
      <c r="K163" s="31">
        <f t="shared" si="7"/>
        <v>35000</v>
      </c>
      <c r="L163" s="31">
        <f>50/(0.01*0.01)</f>
        <v>500000</v>
      </c>
      <c r="M163" s="31">
        <f>2/(0.001*0.01)</f>
        <v>199999.99999999997</v>
      </c>
      <c r="N163" s="32">
        <f t="shared" si="8"/>
        <v>4.5440680443502757</v>
      </c>
    </row>
    <row r="164" spans="1:16" ht="12.75" customHeight="1" x14ac:dyDescent="0.3">
      <c r="A164" s="28">
        <v>2</v>
      </c>
      <c r="B164" s="28">
        <v>48</v>
      </c>
      <c r="C164" s="28">
        <v>5</v>
      </c>
      <c r="D164" s="29" t="s">
        <v>70</v>
      </c>
      <c r="E164" s="30" t="s">
        <v>4</v>
      </c>
      <c r="F164" s="33" t="s">
        <v>73</v>
      </c>
      <c r="G164" s="33">
        <v>0.54600000000000004</v>
      </c>
      <c r="H164" s="33">
        <v>0.502</v>
      </c>
      <c r="I164" s="33"/>
      <c r="J164" s="29"/>
      <c r="K164" s="31">
        <f t="shared" si="7"/>
        <v>35000</v>
      </c>
      <c r="L164" s="31">
        <f>50/(0.01*0.01)</f>
        <v>500000</v>
      </c>
      <c r="M164" s="31">
        <f>2/(0.001*0.01)</f>
        <v>199999.99999999997</v>
      </c>
      <c r="N164" s="32">
        <f t="shared" si="8"/>
        <v>4.5440680443502757</v>
      </c>
    </row>
    <row r="165" spans="1:16" ht="12.75" customHeight="1" x14ac:dyDescent="0.3">
      <c r="A165" s="28">
        <v>2</v>
      </c>
      <c r="B165" s="28">
        <v>48</v>
      </c>
      <c r="C165" s="28">
        <v>5</v>
      </c>
      <c r="D165" s="29" t="s">
        <v>70</v>
      </c>
      <c r="E165" s="30" t="s">
        <v>4</v>
      </c>
      <c r="F165" s="33" t="s">
        <v>74</v>
      </c>
      <c r="G165" s="33">
        <v>0.41399999999999998</v>
      </c>
      <c r="H165" s="33">
        <v>0.37</v>
      </c>
      <c r="I165" s="33"/>
      <c r="J165" s="29"/>
      <c r="K165" s="31">
        <f t="shared" si="7"/>
        <v>35000</v>
      </c>
      <c r="L165" s="31">
        <f>50/(0.01*0.01)</f>
        <v>500000</v>
      </c>
      <c r="M165" s="31">
        <f>2/(0.001*0.01)</f>
        <v>199999.99999999997</v>
      </c>
      <c r="N165" s="32">
        <f t="shared" si="8"/>
        <v>4.5440680443502757</v>
      </c>
    </row>
    <row r="166" spans="1:16" ht="12.75" customHeight="1" x14ac:dyDescent="0.3">
      <c r="A166" s="28">
        <v>3</v>
      </c>
      <c r="B166" s="28">
        <v>48</v>
      </c>
      <c r="C166" s="28">
        <v>8</v>
      </c>
      <c r="D166" s="29" t="s">
        <v>70</v>
      </c>
      <c r="E166" s="30" t="s">
        <v>4</v>
      </c>
      <c r="F166" s="33" t="s">
        <v>71</v>
      </c>
      <c r="G166" s="33">
        <v>0.86299999999999999</v>
      </c>
      <c r="H166" s="33">
        <v>0.81899999999999995</v>
      </c>
      <c r="I166" s="33">
        <v>0.85599999999999998</v>
      </c>
      <c r="J166" s="29">
        <f>I166-0.0202</f>
        <v>0.83579999999999999</v>
      </c>
      <c r="K166" s="31">
        <f t="shared" si="7"/>
        <v>940000</v>
      </c>
      <c r="M166" s="31">
        <f>94/(0.001*0.01)</f>
        <v>9400000</v>
      </c>
      <c r="N166" s="32">
        <f t="shared" si="8"/>
        <v>5.9731278535996983</v>
      </c>
      <c r="O166" s="31">
        <f>J166/K166</f>
        <v>8.891489361702128E-7</v>
      </c>
      <c r="P166" s="32">
        <f>J166/N166</f>
        <v>0.13992668840937436</v>
      </c>
    </row>
    <row r="167" spans="1:16" ht="12.75" customHeight="1" x14ac:dyDescent="0.3">
      <c r="A167" s="28">
        <v>3</v>
      </c>
      <c r="B167" s="28">
        <v>48</v>
      </c>
      <c r="C167" s="28">
        <v>8</v>
      </c>
      <c r="D167" s="29" t="s">
        <v>70</v>
      </c>
      <c r="E167" s="30" t="s">
        <v>4</v>
      </c>
      <c r="F167" s="33" t="s">
        <v>72</v>
      </c>
      <c r="G167" s="33">
        <v>0.47399999999999998</v>
      </c>
      <c r="H167" s="33">
        <v>0.43099999999999999</v>
      </c>
      <c r="I167" s="33"/>
      <c r="J167" s="29"/>
      <c r="K167" s="31">
        <f t="shared" si="7"/>
        <v>940000</v>
      </c>
      <c r="M167" s="31">
        <f>94/(0.001*0.01)</f>
        <v>9400000</v>
      </c>
      <c r="N167" s="32">
        <f t="shared" si="8"/>
        <v>5.9731278535996983</v>
      </c>
    </row>
    <row r="168" spans="1:16" ht="12.75" customHeight="1" x14ac:dyDescent="0.3">
      <c r="A168" s="28">
        <v>3</v>
      </c>
      <c r="B168" s="28">
        <v>48</v>
      </c>
      <c r="C168" s="28">
        <v>8</v>
      </c>
      <c r="D168" s="29" t="s">
        <v>70</v>
      </c>
      <c r="E168" s="30" t="s">
        <v>4</v>
      </c>
      <c r="F168" s="33" t="s">
        <v>73</v>
      </c>
      <c r="G168" s="33">
        <v>1.3240000000000001</v>
      </c>
      <c r="H168" s="33">
        <v>1.28</v>
      </c>
      <c r="I168" s="33"/>
      <c r="J168" s="29"/>
      <c r="K168" s="31">
        <f t="shared" si="7"/>
        <v>940000</v>
      </c>
      <c r="M168" s="31">
        <f>94/(0.001*0.01)</f>
        <v>9400000</v>
      </c>
      <c r="N168" s="32">
        <f t="shared" si="8"/>
        <v>5.9731278535996983</v>
      </c>
    </row>
    <row r="169" spans="1:16" ht="12.75" customHeight="1" x14ac:dyDescent="0.3">
      <c r="A169" s="28">
        <v>3</v>
      </c>
      <c r="B169" s="28">
        <v>48</v>
      </c>
      <c r="C169" s="28">
        <v>8</v>
      </c>
      <c r="D169" s="29" t="s">
        <v>70</v>
      </c>
      <c r="E169" s="30" t="s">
        <v>4</v>
      </c>
      <c r="F169" s="33" t="s">
        <v>74</v>
      </c>
      <c r="G169" s="33">
        <v>0.93799999999999994</v>
      </c>
      <c r="H169" s="33">
        <v>0.89400000000000002</v>
      </c>
      <c r="I169" s="33"/>
      <c r="J169" s="29"/>
      <c r="K169" s="31">
        <f t="shared" si="7"/>
        <v>940000</v>
      </c>
      <c r="M169" s="31">
        <f>94/(0.001*0.01)</f>
        <v>9400000</v>
      </c>
      <c r="N169" s="32">
        <f t="shared" si="8"/>
        <v>5.9731278535996983</v>
      </c>
    </row>
    <row r="170" spans="1:16" ht="12.75" customHeight="1" x14ac:dyDescent="0.3">
      <c r="A170" s="28">
        <v>4</v>
      </c>
      <c r="B170" s="28">
        <v>48</v>
      </c>
      <c r="C170" s="28">
        <v>2</v>
      </c>
      <c r="D170" s="29" t="s">
        <v>70</v>
      </c>
      <c r="E170" s="30" t="s">
        <v>4</v>
      </c>
      <c r="F170" s="33" t="s">
        <v>71</v>
      </c>
      <c r="G170" s="33">
        <v>6.2E-2</v>
      </c>
      <c r="H170" s="33">
        <v>1.6E-2</v>
      </c>
      <c r="I170" s="33">
        <v>5.1999999999999998E-2</v>
      </c>
      <c r="J170" s="29">
        <f>I170-0.0202</f>
        <v>3.1799999999999995E-2</v>
      </c>
      <c r="K170" s="31">
        <f t="shared" si="7"/>
        <v>19000</v>
      </c>
      <c r="L170" s="31">
        <f>18/(0.01*0.01)</f>
        <v>180000</v>
      </c>
      <c r="M170" s="31">
        <f>2/(0.001*0.01)</f>
        <v>199999.99999999997</v>
      </c>
      <c r="N170" s="32">
        <f t="shared" si="8"/>
        <v>4.2787536009528289</v>
      </c>
      <c r="O170" s="31">
        <f>J170/K170</f>
        <v>1.6736842105263154E-6</v>
      </c>
      <c r="P170" s="32">
        <f>J170/N170</f>
        <v>7.4320708705728003E-3</v>
      </c>
    </row>
    <row r="171" spans="1:16" ht="12.75" customHeight="1" x14ac:dyDescent="0.3">
      <c r="A171" s="28">
        <v>4</v>
      </c>
      <c r="B171" s="28">
        <v>48</v>
      </c>
      <c r="C171" s="28">
        <v>2</v>
      </c>
      <c r="D171" s="29" t="s">
        <v>70</v>
      </c>
      <c r="E171" s="30" t="s">
        <v>4</v>
      </c>
      <c r="F171" s="33" t="s">
        <v>72</v>
      </c>
      <c r="G171" s="33">
        <v>0.08</v>
      </c>
      <c r="H171" s="33">
        <v>3.4000000000000002E-2</v>
      </c>
      <c r="I171" s="33"/>
      <c r="J171" s="29"/>
      <c r="K171" s="31">
        <f t="shared" si="7"/>
        <v>19000</v>
      </c>
      <c r="L171" s="31">
        <f>18/(0.01*0.01)</f>
        <v>180000</v>
      </c>
      <c r="M171" s="31">
        <f>2/(0.001*0.01)</f>
        <v>199999.99999999997</v>
      </c>
      <c r="N171" s="32">
        <f t="shared" si="8"/>
        <v>4.2787536009528289</v>
      </c>
    </row>
    <row r="172" spans="1:16" ht="12.75" customHeight="1" x14ac:dyDescent="0.3">
      <c r="A172" s="28">
        <v>4</v>
      </c>
      <c r="B172" s="28">
        <v>48</v>
      </c>
      <c r="C172" s="28">
        <v>2</v>
      </c>
      <c r="D172" s="29" t="s">
        <v>70</v>
      </c>
      <c r="E172" s="30" t="s">
        <v>4</v>
      </c>
      <c r="F172" s="33" t="s">
        <v>73</v>
      </c>
      <c r="G172" s="33">
        <v>0.14399999999999999</v>
      </c>
      <c r="H172" s="33">
        <v>9.8000000000000004E-2</v>
      </c>
      <c r="I172" s="33"/>
      <c r="J172" s="29"/>
      <c r="K172" s="31">
        <f t="shared" si="7"/>
        <v>19000</v>
      </c>
      <c r="L172" s="31">
        <f>18/(0.01*0.01)</f>
        <v>180000</v>
      </c>
      <c r="M172" s="31">
        <f>2/(0.001*0.01)</f>
        <v>199999.99999999997</v>
      </c>
      <c r="N172" s="32">
        <f t="shared" si="8"/>
        <v>4.2787536009528289</v>
      </c>
    </row>
    <row r="173" spans="1:16" ht="12.75" customHeight="1" x14ac:dyDescent="0.3">
      <c r="A173" s="28">
        <v>4</v>
      </c>
      <c r="B173" s="28">
        <v>48</v>
      </c>
      <c r="C173" s="28">
        <v>2</v>
      </c>
      <c r="D173" s="29" t="s">
        <v>70</v>
      </c>
      <c r="E173" s="30" t="s">
        <v>4</v>
      </c>
      <c r="F173" s="33" t="s">
        <v>74</v>
      </c>
      <c r="G173" s="33">
        <v>0.105</v>
      </c>
      <c r="H173" s="33">
        <v>5.8999999999999997E-2</v>
      </c>
      <c r="I173" s="33"/>
      <c r="J173" s="29"/>
      <c r="K173" s="31">
        <f t="shared" si="7"/>
        <v>19000</v>
      </c>
      <c r="L173" s="31">
        <f>18/(0.01*0.01)</f>
        <v>180000</v>
      </c>
      <c r="M173" s="31">
        <f>2/(0.001*0.01)</f>
        <v>199999.99999999997</v>
      </c>
      <c r="N173" s="32">
        <f t="shared" si="8"/>
        <v>4.2787536009528289</v>
      </c>
    </row>
    <row r="174" spans="1:16" ht="12.75" customHeight="1" x14ac:dyDescent="0.3">
      <c r="A174" s="28">
        <v>1</v>
      </c>
      <c r="B174" s="28">
        <v>72</v>
      </c>
      <c r="C174" s="28">
        <v>3</v>
      </c>
      <c r="D174" s="29" t="s">
        <v>70</v>
      </c>
      <c r="E174" s="30" t="s">
        <v>4</v>
      </c>
      <c r="F174" s="33" t="s">
        <v>71</v>
      </c>
      <c r="G174" s="33">
        <v>0.64600000000000002</v>
      </c>
      <c r="H174" s="33">
        <v>0.60299999999999998</v>
      </c>
      <c r="I174" s="33">
        <v>0.48799999999999999</v>
      </c>
      <c r="J174" s="29">
        <f>I174-0.0202</f>
        <v>0.46779999999999999</v>
      </c>
      <c r="K174" s="31">
        <f t="shared" si="7"/>
        <v>14500</v>
      </c>
      <c r="L174" s="31">
        <f>19/(0.01*0.01)</f>
        <v>190000</v>
      </c>
      <c r="M174" s="31">
        <f>1/(0.001*0.01)</f>
        <v>99999.999999999985</v>
      </c>
      <c r="N174" s="32">
        <f t="shared" si="8"/>
        <v>4.1613680022349753</v>
      </c>
      <c r="O174" s="31">
        <f>J174/K174</f>
        <v>3.226206896551724E-5</v>
      </c>
      <c r="P174" s="32">
        <f>J174/N174</f>
        <v>0.11241495579068117</v>
      </c>
    </row>
    <row r="175" spans="1:16" ht="12.75" customHeight="1" x14ac:dyDescent="0.3">
      <c r="A175" s="28">
        <v>1</v>
      </c>
      <c r="B175" s="28">
        <v>72</v>
      </c>
      <c r="C175" s="28">
        <v>3</v>
      </c>
      <c r="D175" s="29" t="s">
        <v>70</v>
      </c>
      <c r="E175" s="30" t="s">
        <v>4</v>
      </c>
      <c r="F175" s="33" t="s">
        <v>72</v>
      </c>
      <c r="G175" s="33">
        <v>0.59599999999999997</v>
      </c>
      <c r="H175" s="33">
        <v>0.55300000000000005</v>
      </c>
      <c r="I175" s="33"/>
      <c r="J175" s="29"/>
      <c r="K175" s="31">
        <f t="shared" si="7"/>
        <v>14500</v>
      </c>
      <c r="L175" s="31">
        <f>19/(0.01*0.01)</f>
        <v>190000</v>
      </c>
      <c r="M175" s="31">
        <f>1/(0.001*0.01)</f>
        <v>99999.999999999985</v>
      </c>
      <c r="N175" s="32">
        <f t="shared" si="8"/>
        <v>4.1613680022349753</v>
      </c>
    </row>
    <row r="176" spans="1:16" ht="12.75" customHeight="1" x14ac:dyDescent="0.3">
      <c r="A176" s="28">
        <v>1</v>
      </c>
      <c r="B176" s="28">
        <v>72</v>
      </c>
      <c r="C176" s="28">
        <v>3</v>
      </c>
      <c r="D176" s="29" t="s">
        <v>70</v>
      </c>
      <c r="E176" s="30" t="s">
        <v>4</v>
      </c>
      <c r="F176" s="33" t="s">
        <v>73</v>
      </c>
      <c r="G176" s="33">
        <v>0.45100000000000001</v>
      </c>
      <c r="H176" s="33">
        <v>0.40899999999999997</v>
      </c>
      <c r="I176" s="33"/>
      <c r="J176" s="29"/>
      <c r="K176" s="31">
        <f t="shared" si="7"/>
        <v>14500</v>
      </c>
      <c r="L176" s="31">
        <f>19/(0.01*0.01)</f>
        <v>190000</v>
      </c>
      <c r="M176" s="31">
        <f>1/(0.001*0.01)</f>
        <v>99999.999999999985</v>
      </c>
      <c r="N176" s="32">
        <f t="shared" si="8"/>
        <v>4.1613680022349753</v>
      </c>
    </row>
    <row r="177" spans="1:16" ht="12.75" customHeight="1" x14ac:dyDescent="0.3">
      <c r="A177" s="28">
        <v>1</v>
      </c>
      <c r="B177" s="28">
        <v>72</v>
      </c>
      <c r="C177" s="28">
        <v>3</v>
      </c>
      <c r="D177" s="29" t="s">
        <v>70</v>
      </c>
      <c r="E177" s="30" t="s">
        <v>4</v>
      </c>
      <c r="F177" s="33" t="s">
        <v>74</v>
      </c>
      <c r="G177" s="33">
        <v>0.43099999999999999</v>
      </c>
      <c r="H177" s="33">
        <v>0.38800000000000001</v>
      </c>
      <c r="I177" s="33"/>
      <c r="J177" s="29"/>
      <c r="K177" s="31">
        <f t="shared" si="7"/>
        <v>14500</v>
      </c>
      <c r="L177" s="31">
        <f>19/(0.01*0.01)</f>
        <v>190000</v>
      </c>
      <c r="M177" s="31">
        <f>1/(0.001*0.01)</f>
        <v>99999.999999999985</v>
      </c>
      <c r="N177" s="32">
        <f t="shared" si="8"/>
        <v>4.1613680022349753</v>
      </c>
    </row>
    <row r="178" spans="1:16" ht="12.75" customHeight="1" x14ac:dyDescent="0.3">
      <c r="A178" s="28">
        <v>2</v>
      </c>
      <c r="B178" s="28">
        <v>72</v>
      </c>
      <c r="C178" s="28">
        <v>6</v>
      </c>
      <c r="D178" s="29" t="s">
        <v>70</v>
      </c>
      <c r="E178" s="30" t="s">
        <v>4</v>
      </c>
      <c r="F178" s="33" t="s">
        <v>71</v>
      </c>
      <c r="G178" s="33">
        <v>0.317</v>
      </c>
      <c r="H178" s="33">
        <v>0.27300000000000002</v>
      </c>
      <c r="I178" s="33">
        <v>0.28100000000000003</v>
      </c>
      <c r="J178" s="29">
        <f>I178-0.0202</f>
        <v>0.26080000000000003</v>
      </c>
      <c r="K178" s="31">
        <f t="shared" si="7"/>
        <v>35000</v>
      </c>
      <c r="L178" s="31">
        <f>50/(0.01*0.01)</f>
        <v>500000</v>
      </c>
      <c r="M178" s="31">
        <f>2/(0.001*0.01)</f>
        <v>199999.99999999997</v>
      </c>
      <c r="N178" s="32">
        <f t="shared" si="8"/>
        <v>4.5440680443502757</v>
      </c>
      <c r="O178" s="31">
        <f>J178/K178</f>
        <v>7.4514285714285723E-6</v>
      </c>
      <c r="P178" s="32">
        <f>J178/N178</f>
        <v>5.7393506755308722E-2</v>
      </c>
    </row>
    <row r="179" spans="1:16" ht="12.75" customHeight="1" x14ac:dyDescent="0.3">
      <c r="A179" s="28">
        <v>2</v>
      </c>
      <c r="B179" s="28">
        <v>72</v>
      </c>
      <c r="C179" s="28">
        <v>6</v>
      </c>
      <c r="D179" s="29" t="s">
        <v>70</v>
      </c>
      <c r="E179" s="30" t="s">
        <v>4</v>
      </c>
      <c r="F179" s="33" t="s">
        <v>72</v>
      </c>
      <c r="G179" s="33">
        <v>0.33300000000000002</v>
      </c>
      <c r="H179" s="33">
        <v>0.28899999999999998</v>
      </c>
      <c r="I179" s="33"/>
      <c r="J179" s="29"/>
      <c r="K179" s="31">
        <f t="shared" si="7"/>
        <v>35000</v>
      </c>
      <c r="L179" s="31">
        <f>50/(0.01*0.01)</f>
        <v>500000</v>
      </c>
      <c r="M179" s="31">
        <f>2/(0.001*0.01)</f>
        <v>199999.99999999997</v>
      </c>
      <c r="N179" s="32">
        <f t="shared" si="8"/>
        <v>4.5440680443502757</v>
      </c>
    </row>
    <row r="180" spans="1:16" ht="12.75" customHeight="1" x14ac:dyDescent="0.3">
      <c r="A180" s="28">
        <v>2</v>
      </c>
      <c r="B180" s="28">
        <v>72</v>
      </c>
      <c r="C180" s="28">
        <v>6</v>
      </c>
      <c r="D180" s="29" t="s">
        <v>70</v>
      </c>
      <c r="E180" s="30" t="s">
        <v>4</v>
      </c>
      <c r="F180" s="33" t="s">
        <v>73</v>
      </c>
      <c r="G180" s="33">
        <v>0.28100000000000003</v>
      </c>
      <c r="H180" s="33">
        <v>0.23799999999999999</v>
      </c>
      <c r="I180" s="33"/>
      <c r="J180" s="29"/>
      <c r="K180" s="31">
        <f t="shared" si="7"/>
        <v>35000</v>
      </c>
      <c r="L180" s="31">
        <f>50/(0.01*0.01)</f>
        <v>500000</v>
      </c>
      <c r="M180" s="31">
        <f>2/(0.001*0.01)</f>
        <v>199999.99999999997</v>
      </c>
      <c r="N180" s="32">
        <f t="shared" si="8"/>
        <v>4.5440680443502757</v>
      </c>
    </row>
    <row r="181" spans="1:16" ht="12.75" customHeight="1" x14ac:dyDescent="0.3">
      <c r="A181" s="28">
        <v>2</v>
      </c>
      <c r="B181" s="28">
        <v>72</v>
      </c>
      <c r="C181" s="28">
        <v>6</v>
      </c>
      <c r="D181" s="29" t="s">
        <v>70</v>
      </c>
      <c r="E181" s="30" t="s">
        <v>4</v>
      </c>
      <c r="F181" s="33" t="s">
        <v>74</v>
      </c>
      <c r="G181" s="33">
        <v>0.36799999999999999</v>
      </c>
      <c r="H181" s="33">
        <v>0.32500000000000001</v>
      </c>
      <c r="I181" s="33"/>
      <c r="J181" s="29"/>
      <c r="K181" s="31">
        <f t="shared" si="7"/>
        <v>35000</v>
      </c>
      <c r="L181" s="31">
        <f>50/(0.01*0.01)</f>
        <v>500000</v>
      </c>
      <c r="M181" s="31">
        <f>2/(0.001*0.01)</f>
        <v>199999.99999999997</v>
      </c>
      <c r="N181" s="32">
        <f t="shared" si="8"/>
        <v>4.5440680443502757</v>
      </c>
    </row>
    <row r="182" spans="1:16" ht="12.75" customHeight="1" x14ac:dyDescent="0.3">
      <c r="A182" s="28">
        <v>3</v>
      </c>
      <c r="B182" s="28">
        <v>72</v>
      </c>
      <c r="C182" s="28">
        <v>9</v>
      </c>
      <c r="D182" s="29" t="s">
        <v>70</v>
      </c>
      <c r="E182" s="30" t="s">
        <v>4</v>
      </c>
      <c r="F182" s="33" t="s">
        <v>71</v>
      </c>
      <c r="G182" s="33">
        <v>0.42</v>
      </c>
      <c r="H182" s="33">
        <v>0.378</v>
      </c>
      <c r="I182" s="33">
        <v>0.433</v>
      </c>
      <c r="J182" s="29">
        <f>I182-0.0202</f>
        <v>0.4128</v>
      </c>
      <c r="K182" s="31">
        <f t="shared" si="7"/>
        <v>940000</v>
      </c>
      <c r="M182" s="31">
        <f>94/(0.001*0.01)</f>
        <v>9400000</v>
      </c>
      <c r="N182" s="32">
        <f t="shared" si="8"/>
        <v>5.9731278535996983</v>
      </c>
      <c r="O182" s="31">
        <f>J182/K182</f>
        <v>4.3914893617021277E-7</v>
      </c>
      <c r="P182" s="32">
        <f>J182/N182</f>
        <v>6.9109520190703197E-2</v>
      </c>
    </row>
    <row r="183" spans="1:16" ht="12.75" customHeight="1" x14ac:dyDescent="0.3">
      <c r="A183" s="28">
        <v>3</v>
      </c>
      <c r="B183" s="28">
        <v>72</v>
      </c>
      <c r="C183" s="28">
        <v>9</v>
      </c>
      <c r="D183" s="29" t="s">
        <v>70</v>
      </c>
      <c r="E183" s="30" t="s">
        <v>4</v>
      </c>
      <c r="F183" s="33" t="s">
        <v>72</v>
      </c>
      <c r="G183" s="33">
        <v>0.56999999999999995</v>
      </c>
      <c r="H183" s="33">
        <v>0.52700000000000002</v>
      </c>
      <c r="I183" s="33"/>
      <c r="J183" s="29"/>
      <c r="K183" s="31">
        <f t="shared" si="7"/>
        <v>940000</v>
      </c>
      <c r="M183" s="31">
        <f>94/(0.001*0.01)</f>
        <v>9400000</v>
      </c>
      <c r="N183" s="32">
        <f t="shared" si="8"/>
        <v>5.9731278535996983</v>
      </c>
    </row>
    <row r="184" spans="1:16" ht="12.75" customHeight="1" x14ac:dyDescent="0.3">
      <c r="A184" s="28">
        <v>3</v>
      </c>
      <c r="B184" s="28">
        <v>72</v>
      </c>
      <c r="C184" s="28">
        <v>9</v>
      </c>
      <c r="D184" s="29" t="s">
        <v>70</v>
      </c>
      <c r="E184" s="30" t="s">
        <v>4</v>
      </c>
      <c r="F184" s="33" t="s">
        <v>73</v>
      </c>
      <c r="G184" s="33">
        <v>0.49</v>
      </c>
      <c r="H184" s="33">
        <v>0.44800000000000001</v>
      </c>
      <c r="I184" s="33"/>
      <c r="J184" s="29"/>
      <c r="K184" s="31">
        <f t="shared" si="7"/>
        <v>940000</v>
      </c>
      <c r="M184" s="31">
        <f>94/(0.001*0.01)</f>
        <v>9400000</v>
      </c>
      <c r="N184" s="32">
        <f t="shared" si="8"/>
        <v>5.9731278535996983</v>
      </c>
    </row>
    <row r="185" spans="1:16" ht="12.75" customHeight="1" x14ac:dyDescent="0.3">
      <c r="A185" s="28">
        <v>3</v>
      </c>
      <c r="B185" s="28">
        <v>72</v>
      </c>
      <c r="C185" s="28">
        <v>9</v>
      </c>
      <c r="D185" s="29" t="s">
        <v>70</v>
      </c>
      <c r="E185" s="30" t="s">
        <v>4</v>
      </c>
      <c r="F185" s="33" t="s">
        <v>74</v>
      </c>
      <c r="G185" s="33">
        <v>0.42</v>
      </c>
      <c r="H185" s="33">
        <v>0.378</v>
      </c>
      <c r="I185" s="33"/>
      <c r="J185" s="29"/>
      <c r="K185" s="31">
        <f t="shared" si="7"/>
        <v>940000</v>
      </c>
      <c r="M185" s="31">
        <f>94/(0.001*0.01)</f>
        <v>9400000</v>
      </c>
      <c r="N185" s="32">
        <f t="shared" si="8"/>
        <v>5.9731278535996983</v>
      </c>
    </row>
    <row r="186" spans="1:16" ht="12.75" customHeight="1" x14ac:dyDescent="0.3">
      <c r="A186" s="28">
        <v>4</v>
      </c>
      <c r="B186" s="28">
        <v>72</v>
      </c>
      <c r="C186" s="28">
        <v>3</v>
      </c>
      <c r="D186" s="29" t="s">
        <v>70</v>
      </c>
      <c r="E186" s="30" t="s">
        <v>4</v>
      </c>
      <c r="F186" s="33" t="s">
        <v>71</v>
      </c>
      <c r="G186" s="33">
        <v>0.29399999999999998</v>
      </c>
      <c r="H186" s="33">
        <v>0.247</v>
      </c>
      <c r="I186" s="33">
        <v>0.36099999999999999</v>
      </c>
      <c r="J186" s="29">
        <f>I186-0.0202</f>
        <v>0.34079999999999999</v>
      </c>
      <c r="K186" s="31">
        <f t="shared" si="7"/>
        <v>19000</v>
      </c>
      <c r="L186" s="31">
        <f>18/(0.01*0.01)</f>
        <v>180000</v>
      </c>
      <c r="M186" s="31">
        <f>2/(0.001*0.01)</f>
        <v>199999.99999999997</v>
      </c>
      <c r="N186" s="32">
        <f t="shared" si="8"/>
        <v>4.2787536009528289</v>
      </c>
      <c r="O186" s="31">
        <f>J186/K186</f>
        <v>1.7936842105263158E-5</v>
      </c>
      <c r="P186" s="32">
        <f>J186/N186</f>
        <v>7.9649363292176437E-2</v>
      </c>
    </row>
    <row r="187" spans="1:16" ht="12.75" customHeight="1" x14ac:dyDescent="0.3">
      <c r="A187" s="28">
        <v>4</v>
      </c>
      <c r="B187" s="28">
        <v>72</v>
      </c>
      <c r="C187" s="28">
        <v>3</v>
      </c>
      <c r="D187" s="29" t="s">
        <v>70</v>
      </c>
      <c r="E187" s="30" t="s">
        <v>4</v>
      </c>
      <c r="F187" s="33" t="s">
        <v>72</v>
      </c>
      <c r="G187" s="33">
        <v>0.41899999999999998</v>
      </c>
      <c r="H187" s="33">
        <v>0.373</v>
      </c>
      <c r="I187" s="33"/>
      <c r="J187" s="29"/>
      <c r="K187" s="31">
        <f t="shared" si="7"/>
        <v>19000</v>
      </c>
      <c r="L187" s="31">
        <f>18/(0.01*0.01)</f>
        <v>180000</v>
      </c>
      <c r="M187" s="31">
        <f>2/(0.001*0.01)</f>
        <v>199999.99999999997</v>
      </c>
      <c r="N187" s="32">
        <f t="shared" si="8"/>
        <v>4.2787536009528289</v>
      </c>
    </row>
    <row r="188" spans="1:16" ht="12.75" customHeight="1" x14ac:dyDescent="0.3">
      <c r="A188" s="28">
        <v>4</v>
      </c>
      <c r="B188" s="28">
        <v>72</v>
      </c>
      <c r="C188" s="28">
        <v>3</v>
      </c>
      <c r="D188" s="29" t="s">
        <v>70</v>
      </c>
      <c r="E188" s="30" t="s">
        <v>4</v>
      </c>
      <c r="F188" s="33" t="s">
        <v>73</v>
      </c>
      <c r="G188" s="33">
        <v>0.45500000000000002</v>
      </c>
      <c r="H188" s="33">
        <v>0.40899999999999997</v>
      </c>
      <c r="I188" s="33"/>
      <c r="J188" s="29"/>
      <c r="K188" s="31">
        <f t="shared" si="7"/>
        <v>19000</v>
      </c>
      <c r="L188" s="31">
        <f>18/(0.01*0.01)</f>
        <v>180000</v>
      </c>
      <c r="M188" s="31">
        <f>2/(0.001*0.01)</f>
        <v>199999.99999999997</v>
      </c>
      <c r="N188" s="32">
        <f t="shared" si="8"/>
        <v>4.2787536009528289</v>
      </c>
    </row>
    <row r="189" spans="1:16" ht="12.75" customHeight="1" x14ac:dyDescent="0.3">
      <c r="A189" s="28">
        <v>4</v>
      </c>
      <c r="B189" s="28">
        <v>72</v>
      </c>
      <c r="C189" s="28">
        <v>3</v>
      </c>
      <c r="D189" s="29" t="s">
        <v>70</v>
      </c>
      <c r="E189" s="30" t="s">
        <v>4</v>
      </c>
      <c r="F189" s="33" t="s">
        <v>74</v>
      </c>
      <c r="G189" s="33">
        <v>0.46300000000000002</v>
      </c>
      <c r="H189" s="33">
        <v>0.41699999999999998</v>
      </c>
      <c r="I189" s="33"/>
      <c r="J189" s="29"/>
      <c r="K189" s="31">
        <f t="shared" si="7"/>
        <v>19000</v>
      </c>
      <c r="L189" s="31">
        <f>18/(0.01*0.01)</f>
        <v>180000</v>
      </c>
      <c r="M189" s="31">
        <f>2/(0.001*0.01)</f>
        <v>199999.99999999997</v>
      </c>
      <c r="N189" s="32">
        <f t="shared" si="8"/>
        <v>4.2787536009528289</v>
      </c>
    </row>
    <row r="190" spans="1:16" ht="12.75" customHeight="1" x14ac:dyDescent="0.3">
      <c r="A190" s="28">
        <v>1</v>
      </c>
      <c r="B190" s="28">
        <v>24</v>
      </c>
      <c r="C190" s="28">
        <v>1</v>
      </c>
      <c r="D190" s="29" t="s">
        <v>75</v>
      </c>
      <c r="E190" s="30" t="s">
        <v>76</v>
      </c>
      <c r="F190" s="29" t="s">
        <v>77</v>
      </c>
      <c r="G190" s="29">
        <v>0.45</v>
      </c>
      <c r="H190" s="29">
        <v>0.40600000000000003</v>
      </c>
      <c r="I190" s="29" t="s">
        <v>78</v>
      </c>
      <c r="J190" s="29"/>
    </row>
    <row r="191" spans="1:16" ht="12.75" customHeight="1" x14ac:dyDescent="0.3">
      <c r="A191" s="28">
        <v>1</v>
      </c>
      <c r="B191" s="28">
        <v>24</v>
      </c>
      <c r="C191" s="28">
        <v>1</v>
      </c>
      <c r="D191" s="29" t="s">
        <v>75</v>
      </c>
      <c r="E191" s="30" t="s">
        <v>76</v>
      </c>
      <c r="F191" s="29" t="s">
        <v>79</v>
      </c>
      <c r="G191" s="29">
        <v>0.56299999999999994</v>
      </c>
      <c r="H191" s="29">
        <v>0.51800000000000002</v>
      </c>
      <c r="I191" s="29"/>
      <c r="J191" s="29"/>
    </row>
    <row r="192" spans="1:16" ht="12.75" customHeight="1" x14ac:dyDescent="0.3">
      <c r="A192" s="28">
        <v>1</v>
      </c>
      <c r="B192" s="28">
        <v>24</v>
      </c>
      <c r="C192" s="28">
        <v>1</v>
      </c>
      <c r="D192" s="29" t="s">
        <v>75</v>
      </c>
      <c r="E192" s="30" t="s">
        <v>76</v>
      </c>
      <c r="F192" s="29" t="s">
        <v>80</v>
      </c>
      <c r="G192" s="29">
        <v>0.41799999999999998</v>
      </c>
      <c r="H192" s="29">
        <v>0.373</v>
      </c>
      <c r="I192" s="29"/>
      <c r="J192" s="29"/>
    </row>
    <row r="193" spans="1:10" ht="12.75" customHeight="1" x14ac:dyDescent="0.3">
      <c r="A193" s="28">
        <v>1</v>
      </c>
      <c r="B193" s="28">
        <v>24</v>
      </c>
      <c r="C193" s="28">
        <v>1</v>
      </c>
      <c r="D193" s="29" t="s">
        <v>75</v>
      </c>
      <c r="E193" s="30" t="s">
        <v>76</v>
      </c>
      <c r="F193" s="29" t="s">
        <v>81</v>
      </c>
      <c r="G193" s="29">
        <v>0.41299999999999998</v>
      </c>
      <c r="H193" s="29">
        <v>0.36799999999999999</v>
      </c>
      <c r="I193" s="29"/>
      <c r="J193" s="29"/>
    </row>
    <row r="194" spans="1:10" ht="12.75" customHeight="1" x14ac:dyDescent="0.3">
      <c r="A194" s="28">
        <v>2</v>
      </c>
      <c r="B194" s="28">
        <v>24</v>
      </c>
      <c r="C194" s="28">
        <v>4</v>
      </c>
      <c r="D194" s="29" t="s">
        <v>75</v>
      </c>
      <c r="E194" s="30" t="s">
        <v>76</v>
      </c>
      <c r="F194" s="33" t="s">
        <v>77</v>
      </c>
      <c r="G194" s="33">
        <v>0.255</v>
      </c>
      <c r="H194" s="33">
        <v>0.21099999999999999</v>
      </c>
      <c r="I194" s="33">
        <v>0.13100000000000001</v>
      </c>
      <c r="J194" s="33"/>
    </row>
    <row r="195" spans="1:10" ht="12.75" customHeight="1" x14ac:dyDescent="0.3">
      <c r="A195" s="28">
        <v>2</v>
      </c>
      <c r="B195" s="28">
        <v>24</v>
      </c>
      <c r="C195" s="28">
        <v>4</v>
      </c>
      <c r="D195" s="29" t="s">
        <v>75</v>
      </c>
      <c r="E195" s="30" t="s">
        <v>76</v>
      </c>
      <c r="F195" s="33" t="s">
        <v>79</v>
      </c>
      <c r="G195" s="33">
        <v>0.28199999999999997</v>
      </c>
      <c r="H195" s="33">
        <v>0.23799999999999999</v>
      </c>
      <c r="I195" s="33"/>
      <c r="J195" s="33"/>
    </row>
    <row r="196" spans="1:10" ht="12.75" customHeight="1" x14ac:dyDescent="0.3">
      <c r="A196" s="28">
        <v>2</v>
      </c>
      <c r="B196" s="28">
        <v>24</v>
      </c>
      <c r="C196" s="28">
        <v>4</v>
      </c>
      <c r="D196" s="29" t="s">
        <v>75</v>
      </c>
      <c r="E196" s="30" t="s">
        <v>76</v>
      </c>
      <c r="F196" s="33" t="s">
        <v>80</v>
      </c>
      <c r="G196" s="33">
        <v>9.8000000000000004E-2</v>
      </c>
      <c r="H196" s="33">
        <v>5.2999999999999999E-2</v>
      </c>
      <c r="I196" s="33"/>
      <c r="J196" s="33"/>
    </row>
    <row r="197" spans="1:10" ht="12.75" customHeight="1" x14ac:dyDescent="0.3">
      <c r="A197" s="28">
        <v>2</v>
      </c>
      <c r="B197" s="28">
        <v>24</v>
      </c>
      <c r="C197" s="28">
        <v>4</v>
      </c>
      <c r="D197" s="29" t="s">
        <v>75</v>
      </c>
      <c r="E197" s="30" t="s">
        <v>76</v>
      </c>
      <c r="F197" s="33" t="s">
        <v>81</v>
      </c>
      <c r="G197" s="33">
        <v>6.8000000000000005E-2</v>
      </c>
      <c r="H197" s="33">
        <v>2.3E-2</v>
      </c>
      <c r="I197" s="33"/>
      <c r="J197" s="33"/>
    </row>
    <row r="198" spans="1:10" ht="12.75" customHeight="1" x14ac:dyDescent="0.3">
      <c r="A198" s="28">
        <v>3</v>
      </c>
      <c r="B198" s="28">
        <v>24</v>
      </c>
      <c r="C198" s="28">
        <v>7</v>
      </c>
      <c r="D198" s="29" t="s">
        <v>75</v>
      </c>
      <c r="E198" s="30" t="s">
        <v>76</v>
      </c>
      <c r="F198" s="33" t="s">
        <v>77</v>
      </c>
      <c r="G198" s="33">
        <v>0.67100000000000004</v>
      </c>
      <c r="H198" s="33">
        <v>0.628</v>
      </c>
      <c r="I198" s="33" t="s">
        <v>82</v>
      </c>
      <c r="J198" s="33"/>
    </row>
    <row r="199" spans="1:10" ht="12.75" customHeight="1" x14ac:dyDescent="0.3">
      <c r="A199" s="28">
        <v>3</v>
      </c>
      <c r="B199" s="28">
        <v>24</v>
      </c>
      <c r="C199" s="28">
        <v>7</v>
      </c>
      <c r="D199" s="29" t="s">
        <v>75</v>
      </c>
      <c r="E199" s="30" t="s">
        <v>76</v>
      </c>
      <c r="F199" s="33" t="s">
        <v>79</v>
      </c>
      <c r="G199" s="33">
        <v>6.3E-2</v>
      </c>
      <c r="H199" s="33">
        <v>0.02</v>
      </c>
      <c r="I199" s="33">
        <f>AVERAGE(H199:H201)</f>
        <v>0.02</v>
      </c>
      <c r="J199" s="33"/>
    </row>
    <row r="200" spans="1:10" ht="12.75" customHeight="1" x14ac:dyDescent="0.3">
      <c r="A200" s="28">
        <v>3</v>
      </c>
      <c r="B200" s="28">
        <v>24</v>
      </c>
      <c r="C200" s="28">
        <v>7</v>
      </c>
      <c r="D200" s="29" t="s">
        <v>75</v>
      </c>
      <c r="E200" s="30" t="s">
        <v>76</v>
      </c>
      <c r="F200" s="33" t="s">
        <v>80</v>
      </c>
      <c r="G200" s="33">
        <v>7.0000000000000007E-2</v>
      </c>
      <c r="H200" s="33">
        <v>2.7E-2</v>
      </c>
      <c r="I200" s="33"/>
      <c r="J200" s="33"/>
    </row>
    <row r="201" spans="1:10" ht="12.75" customHeight="1" x14ac:dyDescent="0.3">
      <c r="A201" s="28">
        <v>3</v>
      </c>
      <c r="B201" s="28">
        <v>24</v>
      </c>
      <c r="C201" s="28">
        <v>7</v>
      </c>
      <c r="D201" s="29" t="s">
        <v>75</v>
      </c>
      <c r="E201" s="30" t="s">
        <v>76</v>
      </c>
      <c r="F201" s="33" t="s">
        <v>81</v>
      </c>
      <c r="G201" s="33">
        <v>5.6000000000000001E-2</v>
      </c>
      <c r="H201" s="33">
        <v>1.2999999999999999E-2</v>
      </c>
      <c r="I201" s="33"/>
      <c r="J201" s="33"/>
    </row>
    <row r="202" spans="1:10" ht="12.75" customHeight="1" x14ac:dyDescent="0.3">
      <c r="A202" s="28">
        <v>4</v>
      </c>
      <c r="B202" s="28">
        <v>24</v>
      </c>
      <c r="C202" s="28">
        <v>1</v>
      </c>
      <c r="D202" s="29" t="s">
        <v>75</v>
      </c>
      <c r="E202" s="30" t="s">
        <v>76</v>
      </c>
      <c r="F202" s="29" t="s">
        <v>77</v>
      </c>
      <c r="G202" s="29">
        <v>5.3999999999999999E-2</v>
      </c>
      <c r="H202" s="29">
        <v>0.01</v>
      </c>
      <c r="I202" s="29">
        <v>1.7999999999999999E-2</v>
      </c>
      <c r="J202" s="29"/>
    </row>
    <row r="203" spans="1:10" ht="12.75" customHeight="1" x14ac:dyDescent="0.3">
      <c r="A203" s="28">
        <v>4</v>
      </c>
      <c r="B203" s="28">
        <v>24</v>
      </c>
      <c r="C203" s="28">
        <v>1</v>
      </c>
      <c r="D203" s="29" t="s">
        <v>75</v>
      </c>
      <c r="E203" s="30" t="s">
        <v>76</v>
      </c>
      <c r="F203" s="29" t="s">
        <v>79</v>
      </c>
      <c r="G203" s="29">
        <v>5.7000000000000002E-2</v>
      </c>
      <c r="H203" s="29">
        <v>1.2999999999999999E-2</v>
      </c>
      <c r="I203" s="29"/>
      <c r="J203" s="29"/>
    </row>
    <row r="204" spans="1:10" ht="12.75" customHeight="1" x14ac:dyDescent="0.3">
      <c r="A204" s="28">
        <v>4</v>
      </c>
      <c r="B204" s="28">
        <v>24</v>
      </c>
      <c r="C204" s="28">
        <v>1</v>
      </c>
      <c r="D204" s="29" t="s">
        <v>75</v>
      </c>
      <c r="E204" s="30" t="s">
        <v>76</v>
      </c>
      <c r="F204" s="29" t="s">
        <v>80</v>
      </c>
      <c r="G204" s="29">
        <v>7.2999999999999995E-2</v>
      </c>
      <c r="H204" s="29">
        <v>2.9000000000000001E-2</v>
      </c>
      <c r="I204" s="29"/>
      <c r="J204" s="29"/>
    </row>
    <row r="205" spans="1:10" ht="12.75" customHeight="1" x14ac:dyDescent="0.3">
      <c r="A205" s="28">
        <v>4</v>
      </c>
      <c r="B205" s="28">
        <v>24</v>
      </c>
      <c r="C205" s="28">
        <v>1</v>
      </c>
      <c r="D205" s="29" t="s">
        <v>75</v>
      </c>
      <c r="E205" s="30" t="s">
        <v>76</v>
      </c>
      <c r="F205" s="29" t="s">
        <v>81</v>
      </c>
      <c r="G205" s="29">
        <v>6.5000000000000002E-2</v>
      </c>
      <c r="H205" s="29">
        <v>2.1000000000000001E-2</v>
      </c>
      <c r="I205" s="29"/>
      <c r="J205" s="29"/>
    </row>
    <row r="206" spans="1:10" ht="12.75" customHeight="1" x14ac:dyDescent="0.3">
      <c r="A206" s="28">
        <v>5</v>
      </c>
      <c r="B206" s="28">
        <v>24</v>
      </c>
      <c r="C206" s="28">
        <v>1</v>
      </c>
      <c r="D206" s="29"/>
      <c r="E206" s="30" t="s">
        <v>76</v>
      </c>
      <c r="F206" s="33" t="s">
        <v>83</v>
      </c>
      <c r="G206" s="33">
        <v>5.0999999999999997E-2</v>
      </c>
      <c r="H206" s="33">
        <v>7.0000000000000001E-3</v>
      </c>
      <c r="I206" s="33">
        <v>3.5000000000000003E-2</v>
      </c>
      <c r="J206" s="33"/>
    </row>
    <row r="207" spans="1:10" ht="12.75" customHeight="1" x14ac:dyDescent="0.3">
      <c r="A207" s="28">
        <v>5</v>
      </c>
      <c r="B207" s="28">
        <v>24</v>
      </c>
      <c r="C207" s="28">
        <v>1</v>
      </c>
      <c r="D207" s="29"/>
      <c r="E207" s="30" t="s">
        <v>76</v>
      </c>
      <c r="F207" s="33" t="s">
        <v>84</v>
      </c>
      <c r="G207" s="33">
        <v>0.05</v>
      </c>
      <c r="H207" s="33">
        <v>7.0000000000000001E-3</v>
      </c>
      <c r="I207" s="33"/>
      <c r="J207" s="33"/>
    </row>
    <row r="208" spans="1:10" ht="12.75" customHeight="1" x14ac:dyDescent="0.3">
      <c r="A208" s="28">
        <v>5</v>
      </c>
      <c r="B208" s="28">
        <v>24</v>
      </c>
      <c r="C208" s="28">
        <v>1</v>
      </c>
      <c r="D208" s="29"/>
      <c r="E208" s="30" t="s">
        <v>76</v>
      </c>
      <c r="F208" s="33" t="s">
        <v>85</v>
      </c>
      <c r="G208" s="33">
        <v>0.114</v>
      </c>
      <c r="H208" s="33">
        <v>7.0000000000000007E-2</v>
      </c>
      <c r="I208" s="33"/>
      <c r="J208" s="33"/>
    </row>
    <row r="209" spans="1:10" ht="12.75" customHeight="1" x14ac:dyDescent="0.3">
      <c r="A209" s="28">
        <v>5</v>
      </c>
      <c r="B209" s="28">
        <v>24</v>
      </c>
      <c r="C209" s="28">
        <v>1</v>
      </c>
      <c r="D209" s="29"/>
      <c r="E209" s="30" t="s">
        <v>76</v>
      </c>
      <c r="F209" s="33" t="s">
        <v>86</v>
      </c>
      <c r="G209" s="33">
        <v>0.1</v>
      </c>
      <c r="H209" s="33">
        <v>5.7000000000000002E-2</v>
      </c>
      <c r="I209" s="33"/>
      <c r="J209" s="33"/>
    </row>
    <row r="210" spans="1:10" ht="12.75" customHeight="1" x14ac:dyDescent="0.3">
      <c r="A210" s="28">
        <v>6</v>
      </c>
      <c r="B210" s="28">
        <v>24</v>
      </c>
      <c r="C210" s="28">
        <v>1</v>
      </c>
      <c r="D210" s="34"/>
      <c r="E210" s="35" t="s">
        <v>76</v>
      </c>
      <c r="F210" s="36" t="s">
        <v>83</v>
      </c>
      <c r="G210" s="36">
        <v>5.0999999999999997E-2</v>
      </c>
      <c r="H210" s="36">
        <v>7.0000000000000001E-3</v>
      </c>
      <c r="I210" s="36">
        <v>3.5000000000000003E-2</v>
      </c>
      <c r="J210" s="36"/>
    </row>
    <row r="211" spans="1:10" ht="12.75" customHeight="1" x14ac:dyDescent="0.3">
      <c r="A211" s="28">
        <v>6</v>
      </c>
      <c r="B211" s="28">
        <v>24</v>
      </c>
      <c r="C211" s="28">
        <v>1</v>
      </c>
      <c r="D211" s="34"/>
      <c r="E211" s="35" t="s">
        <v>76</v>
      </c>
      <c r="F211" s="36" t="s">
        <v>84</v>
      </c>
      <c r="G211" s="36">
        <v>0.05</v>
      </c>
      <c r="H211" s="36">
        <v>7.0000000000000001E-3</v>
      </c>
      <c r="I211" s="36"/>
      <c r="J211" s="36"/>
    </row>
    <row r="212" spans="1:10" ht="12.75" customHeight="1" x14ac:dyDescent="0.3">
      <c r="A212" s="28">
        <v>6</v>
      </c>
      <c r="B212" s="28">
        <v>24</v>
      </c>
      <c r="C212" s="28">
        <v>1</v>
      </c>
      <c r="D212" s="34"/>
      <c r="E212" s="35" t="s">
        <v>76</v>
      </c>
      <c r="F212" s="36" t="s">
        <v>85</v>
      </c>
      <c r="G212" s="36">
        <v>0.114</v>
      </c>
      <c r="H212" s="36">
        <v>7.0000000000000007E-2</v>
      </c>
      <c r="I212" s="36"/>
      <c r="J212" s="36"/>
    </row>
    <row r="213" spans="1:10" ht="12.75" customHeight="1" x14ac:dyDescent="0.3">
      <c r="A213" s="28">
        <v>6</v>
      </c>
      <c r="B213" s="28">
        <v>24</v>
      </c>
      <c r="C213" s="28">
        <v>1</v>
      </c>
      <c r="D213" s="34"/>
      <c r="E213" s="35" t="s">
        <v>76</v>
      </c>
      <c r="F213" s="36" t="s">
        <v>86</v>
      </c>
      <c r="G213" s="36">
        <v>0.1</v>
      </c>
      <c r="H213" s="36">
        <v>5.7000000000000002E-2</v>
      </c>
      <c r="I213" s="36"/>
      <c r="J213" s="36"/>
    </row>
    <row r="214" spans="1:10" ht="12.75" customHeight="1" x14ac:dyDescent="0.3">
      <c r="A214" s="28">
        <v>1</v>
      </c>
      <c r="B214" s="28">
        <v>48</v>
      </c>
      <c r="C214" s="28">
        <v>2</v>
      </c>
      <c r="D214" s="29" t="s">
        <v>75</v>
      </c>
      <c r="E214" s="30" t="s">
        <v>76</v>
      </c>
      <c r="F214" s="33" t="s">
        <v>77</v>
      </c>
      <c r="G214" s="33">
        <v>1.325</v>
      </c>
      <c r="H214" s="33">
        <v>1.28</v>
      </c>
      <c r="I214" s="33" t="s">
        <v>87</v>
      </c>
      <c r="J214" s="33"/>
    </row>
    <row r="215" spans="1:10" ht="12.75" customHeight="1" x14ac:dyDescent="0.3">
      <c r="A215" s="28">
        <v>1</v>
      </c>
      <c r="B215" s="28">
        <v>48</v>
      </c>
      <c r="C215" s="28">
        <v>2</v>
      </c>
      <c r="D215" s="29" t="s">
        <v>75</v>
      </c>
      <c r="E215" s="30" t="s">
        <v>76</v>
      </c>
      <c r="F215" s="33" t="s">
        <v>79</v>
      </c>
      <c r="G215" s="33">
        <v>0.78500000000000003</v>
      </c>
      <c r="H215" s="33">
        <v>0.74099999999999999</v>
      </c>
      <c r="I215" s="33"/>
      <c r="J215" s="33"/>
    </row>
    <row r="216" spans="1:10" ht="12.75" customHeight="1" x14ac:dyDescent="0.3">
      <c r="A216" s="28">
        <v>1</v>
      </c>
      <c r="B216" s="28">
        <v>48</v>
      </c>
      <c r="C216" s="28">
        <v>2</v>
      </c>
      <c r="D216" s="29" t="s">
        <v>75</v>
      </c>
      <c r="E216" s="30" t="s">
        <v>76</v>
      </c>
      <c r="F216" s="33" t="s">
        <v>80</v>
      </c>
      <c r="G216" s="33">
        <v>0.65400000000000003</v>
      </c>
      <c r="H216" s="33">
        <v>0.61</v>
      </c>
      <c r="I216" s="33"/>
      <c r="J216" s="33"/>
    </row>
    <row r="217" spans="1:10" ht="12.75" customHeight="1" x14ac:dyDescent="0.3">
      <c r="A217" s="28">
        <v>1</v>
      </c>
      <c r="B217" s="28">
        <v>48</v>
      </c>
      <c r="C217" s="28">
        <v>2</v>
      </c>
      <c r="D217" s="29" t="s">
        <v>75</v>
      </c>
      <c r="E217" s="30" t="s">
        <v>76</v>
      </c>
      <c r="F217" s="33" t="s">
        <v>81</v>
      </c>
      <c r="G217" s="33">
        <v>1.3460000000000001</v>
      </c>
      <c r="H217" s="33">
        <v>1.3009999999999999</v>
      </c>
      <c r="I217" s="33"/>
      <c r="J217" s="33"/>
    </row>
    <row r="218" spans="1:10" ht="12.75" customHeight="1" x14ac:dyDescent="0.3">
      <c r="A218" s="28">
        <v>2</v>
      </c>
      <c r="B218" s="28">
        <v>48</v>
      </c>
      <c r="C218" s="28">
        <v>5</v>
      </c>
      <c r="D218" s="29" t="s">
        <v>75</v>
      </c>
      <c r="E218" s="30" t="s">
        <v>76</v>
      </c>
      <c r="F218" s="33" t="s">
        <v>77</v>
      </c>
      <c r="G218" s="33">
        <v>0.39700000000000002</v>
      </c>
      <c r="H218" s="33">
        <v>0.35199999999999998</v>
      </c>
      <c r="I218" s="33" t="s">
        <v>88</v>
      </c>
      <c r="J218" s="33"/>
    </row>
    <row r="219" spans="1:10" ht="12.75" customHeight="1" x14ac:dyDescent="0.3">
      <c r="A219" s="28">
        <v>2</v>
      </c>
      <c r="B219" s="28">
        <v>48</v>
      </c>
      <c r="C219" s="28">
        <v>5</v>
      </c>
      <c r="D219" s="29" t="s">
        <v>75</v>
      </c>
      <c r="E219" s="30" t="s">
        <v>76</v>
      </c>
      <c r="F219" s="33" t="s">
        <v>79</v>
      </c>
      <c r="G219" s="33">
        <v>0.28199999999999997</v>
      </c>
      <c r="H219" s="33">
        <v>0.23699999999999999</v>
      </c>
      <c r="I219" s="33"/>
      <c r="J219" s="33"/>
    </row>
    <row r="220" spans="1:10" ht="12.75" customHeight="1" x14ac:dyDescent="0.3">
      <c r="A220" s="28">
        <v>2</v>
      </c>
      <c r="B220" s="28">
        <v>48</v>
      </c>
      <c r="C220" s="28">
        <v>5</v>
      </c>
      <c r="D220" s="29" t="s">
        <v>75</v>
      </c>
      <c r="E220" s="30" t="s">
        <v>76</v>
      </c>
      <c r="F220" s="33" t="s">
        <v>80</v>
      </c>
      <c r="G220" s="33">
        <v>6.8000000000000005E-2</v>
      </c>
      <c r="H220" s="33">
        <v>2.4E-2</v>
      </c>
      <c r="I220" s="33">
        <f>AVERAGE(H220:H221)</f>
        <v>4.1000000000000002E-2</v>
      </c>
      <c r="J220" s="33"/>
    </row>
    <row r="221" spans="1:10" ht="12.75" customHeight="1" x14ac:dyDescent="0.3">
      <c r="A221" s="28">
        <v>2</v>
      </c>
      <c r="B221" s="28">
        <v>48</v>
      </c>
      <c r="C221" s="28">
        <v>5</v>
      </c>
      <c r="D221" s="29" t="s">
        <v>75</v>
      </c>
      <c r="E221" s="30" t="s">
        <v>76</v>
      </c>
      <c r="F221" s="33" t="s">
        <v>81</v>
      </c>
      <c r="G221" s="33">
        <v>0.10199999999999999</v>
      </c>
      <c r="H221" s="33">
        <v>5.8000000000000003E-2</v>
      </c>
      <c r="I221" s="33"/>
      <c r="J221" s="33"/>
    </row>
    <row r="222" spans="1:10" ht="12.75" customHeight="1" x14ac:dyDescent="0.3">
      <c r="A222" s="28">
        <v>3</v>
      </c>
      <c r="B222" s="28">
        <v>48</v>
      </c>
      <c r="C222" s="28">
        <v>8</v>
      </c>
      <c r="D222" s="29" t="s">
        <v>75</v>
      </c>
      <c r="E222" s="30" t="s">
        <v>76</v>
      </c>
      <c r="F222" s="33" t="s">
        <v>77</v>
      </c>
      <c r="G222" s="33">
        <v>0.84199999999999997</v>
      </c>
      <c r="H222" s="33">
        <v>0.79800000000000004</v>
      </c>
      <c r="I222" s="33" t="s">
        <v>89</v>
      </c>
      <c r="J222" s="33"/>
    </row>
    <row r="223" spans="1:10" ht="12.75" customHeight="1" x14ac:dyDescent="0.3">
      <c r="A223" s="28">
        <v>3</v>
      </c>
      <c r="B223" s="28">
        <v>48</v>
      </c>
      <c r="C223" s="28">
        <v>8</v>
      </c>
      <c r="D223" s="29" t="s">
        <v>75</v>
      </c>
      <c r="E223" s="30" t="s">
        <v>76</v>
      </c>
      <c r="F223" s="33" t="s">
        <v>79</v>
      </c>
      <c r="G223" s="33">
        <v>0.222</v>
      </c>
      <c r="H223" s="33">
        <v>0.17799999999999999</v>
      </c>
      <c r="I223" s="33"/>
      <c r="J223" s="33"/>
    </row>
    <row r="224" spans="1:10" ht="12.75" customHeight="1" x14ac:dyDescent="0.3">
      <c r="A224" s="28">
        <v>3</v>
      </c>
      <c r="B224" s="28">
        <v>48</v>
      </c>
      <c r="C224" s="28">
        <v>8</v>
      </c>
      <c r="D224" s="29" t="s">
        <v>75</v>
      </c>
      <c r="E224" s="30" t="s">
        <v>76</v>
      </c>
      <c r="F224" s="33" t="s">
        <v>80</v>
      </c>
      <c r="G224" s="33">
        <v>6.5000000000000002E-2</v>
      </c>
      <c r="H224" s="33">
        <v>2.1000000000000001E-2</v>
      </c>
      <c r="I224" s="33">
        <f>AVERAGE(H224:H225)</f>
        <v>2.35E-2</v>
      </c>
      <c r="J224" s="33"/>
    </row>
    <row r="225" spans="1:10" ht="12.75" customHeight="1" x14ac:dyDescent="0.3">
      <c r="A225" s="28">
        <v>3</v>
      </c>
      <c r="B225" s="28">
        <v>48</v>
      </c>
      <c r="C225" s="28">
        <v>8</v>
      </c>
      <c r="D225" s="29" t="s">
        <v>75</v>
      </c>
      <c r="E225" s="30" t="s">
        <v>76</v>
      </c>
      <c r="F225" s="33" t="s">
        <v>81</v>
      </c>
      <c r="G225" s="33">
        <v>6.9000000000000006E-2</v>
      </c>
      <c r="H225" s="33">
        <v>2.5999999999999999E-2</v>
      </c>
      <c r="I225" s="33"/>
      <c r="J225" s="33"/>
    </row>
    <row r="226" spans="1:10" ht="12.75" customHeight="1" x14ac:dyDescent="0.3">
      <c r="A226" s="28">
        <v>4</v>
      </c>
      <c r="B226" s="28">
        <v>48</v>
      </c>
      <c r="C226" s="28">
        <v>2</v>
      </c>
      <c r="D226" s="29" t="s">
        <v>75</v>
      </c>
      <c r="E226" s="30" t="s">
        <v>76</v>
      </c>
      <c r="F226" s="33" t="s">
        <v>77</v>
      </c>
      <c r="G226" s="33">
        <v>5.1999999999999998E-2</v>
      </c>
      <c r="H226" s="33">
        <v>6.0000000000000001E-3</v>
      </c>
      <c r="I226" s="33">
        <v>1.7000000000000001E-2</v>
      </c>
      <c r="J226" s="33"/>
    </row>
    <row r="227" spans="1:10" ht="12.75" customHeight="1" x14ac:dyDescent="0.3">
      <c r="A227" s="28">
        <v>4</v>
      </c>
      <c r="B227" s="28">
        <v>48</v>
      </c>
      <c r="C227" s="28">
        <v>2</v>
      </c>
      <c r="D227" s="29" t="s">
        <v>75</v>
      </c>
      <c r="E227" s="30" t="s">
        <v>76</v>
      </c>
      <c r="F227" s="33" t="s">
        <v>79</v>
      </c>
      <c r="G227" s="33">
        <v>5.7000000000000002E-2</v>
      </c>
      <c r="H227" s="33">
        <v>1.0999999999999999E-2</v>
      </c>
      <c r="I227" s="33"/>
      <c r="J227" s="33"/>
    </row>
    <row r="228" spans="1:10" ht="12.75" customHeight="1" x14ac:dyDescent="0.3">
      <c r="A228" s="28">
        <v>4</v>
      </c>
      <c r="B228" s="28">
        <v>48</v>
      </c>
      <c r="C228" s="28">
        <v>2</v>
      </c>
      <c r="D228" s="29" t="s">
        <v>75</v>
      </c>
      <c r="E228" s="30" t="s">
        <v>76</v>
      </c>
      <c r="F228" s="33" t="s">
        <v>80</v>
      </c>
      <c r="G228" s="33">
        <v>7.3999999999999996E-2</v>
      </c>
      <c r="H228" s="33">
        <v>2.8000000000000001E-2</v>
      </c>
      <c r="I228" s="33"/>
      <c r="J228" s="33"/>
    </row>
    <row r="229" spans="1:10" ht="12.75" customHeight="1" x14ac:dyDescent="0.3">
      <c r="A229" s="28">
        <v>4</v>
      </c>
      <c r="B229" s="28">
        <v>48</v>
      </c>
      <c r="C229" s="28">
        <v>2</v>
      </c>
      <c r="D229" s="29" t="s">
        <v>75</v>
      </c>
      <c r="E229" s="30" t="s">
        <v>76</v>
      </c>
      <c r="F229" s="33" t="s">
        <v>81</v>
      </c>
      <c r="G229" s="33">
        <v>6.7000000000000004E-2</v>
      </c>
      <c r="H229" s="33">
        <v>2.1000000000000001E-2</v>
      </c>
      <c r="I229" s="33"/>
      <c r="J229" s="33"/>
    </row>
    <row r="230" spans="1:10" ht="12.75" customHeight="1" x14ac:dyDescent="0.3">
      <c r="A230" s="28">
        <v>5</v>
      </c>
      <c r="B230" s="28">
        <v>48</v>
      </c>
      <c r="C230" s="28">
        <v>2</v>
      </c>
      <c r="D230" s="29" t="s">
        <v>75</v>
      </c>
      <c r="E230" s="30" t="s">
        <v>76</v>
      </c>
      <c r="F230" s="33" t="s">
        <v>83</v>
      </c>
      <c r="G230" s="33">
        <v>4.7E-2</v>
      </c>
      <c r="H230" s="33">
        <v>2E-3</v>
      </c>
      <c r="I230" s="33">
        <v>5.0000000000000001E-3</v>
      </c>
      <c r="J230" s="33"/>
    </row>
    <row r="231" spans="1:10" ht="12.75" customHeight="1" x14ac:dyDescent="0.3">
      <c r="A231" s="28">
        <v>5</v>
      </c>
      <c r="B231" s="28">
        <v>48</v>
      </c>
      <c r="C231" s="28">
        <v>2</v>
      </c>
      <c r="D231" s="29" t="s">
        <v>75</v>
      </c>
      <c r="E231" s="30" t="s">
        <v>76</v>
      </c>
      <c r="F231" s="33" t="s">
        <v>84</v>
      </c>
      <c r="G231" s="33">
        <v>4.5999999999999999E-2</v>
      </c>
      <c r="H231" s="33">
        <v>0</v>
      </c>
      <c r="I231" s="33"/>
      <c r="J231" s="33"/>
    </row>
    <row r="232" spans="1:10" ht="12.75" customHeight="1" x14ac:dyDescent="0.3">
      <c r="A232" s="28">
        <v>5</v>
      </c>
      <c r="B232" s="28">
        <v>48</v>
      </c>
      <c r="C232" s="28">
        <v>2</v>
      </c>
      <c r="D232" s="29" t="s">
        <v>75</v>
      </c>
      <c r="E232" s="30" t="s">
        <v>76</v>
      </c>
      <c r="F232" s="33" t="s">
        <v>85</v>
      </c>
      <c r="G232" s="33">
        <v>6.2E-2</v>
      </c>
      <c r="H232" s="33">
        <v>1.7000000000000001E-2</v>
      </c>
      <c r="I232" s="33"/>
      <c r="J232" s="33"/>
    </row>
    <row r="233" spans="1:10" ht="12.75" customHeight="1" x14ac:dyDescent="0.3">
      <c r="A233" s="28">
        <v>5</v>
      </c>
      <c r="B233" s="28">
        <v>48</v>
      </c>
      <c r="C233" s="28">
        <v>2</v>
      </c>
      <c r="D233" s="29" t="s">
        <v>75</v>
      </c>
      <c r="E233" s="30" t="s">
        <v>76</v>
      </c>
      <c r="F233" s="33" t="s">
        <v>86</v>
      </c>
      <c r="G233" s="33">
        <v>4.8000000000000001E-2</v>
      </c>
      <c r="H233" s="33">
        <v>3.0000000000000001E-3</v>
      </c>
      <c r="I233" s="33"/>
      <c r="J233" s="33"/>
    </row>
    <row r="234" spans="1:10" ht="12.75" customHeight="1" x14ac:dyDescent="0.3">
      <c r="A234" s="28">
        <v>6</v>
      </c>
      <c r="B234" s="28">
        <v>48</v>
      </c>
      <c r="C234" s="28">
        <v>2</v>
      </c>
      <c r="D234" s="34"/>
      <c r="E234" s="35" t="s">
        <v>76</v>
      </c>
      <c r="F234" s="36" t="s">
        <v>83</v>
      </c>
      <c r="G234" s="36">
        <v>4.7E-2</v>
      </c>
      <c r="H234" s="36">
        <v>2E-3</v>
      </c>
      <c r="I234" s="36">
        <v>5.0000000000000001E-3</v>
      </c>
      <c r="J234" s="36"/>
    </row>
    <row r="235" spans="1:10" ht="12.75" customHeight="1" x14ac:dyDescent="0.3">
      <c r="A235" s="28">
        <v>6</v>
      </c>
      <c r="B235" s="28">
        <v>48</v>
      </c>
      <c r="C235" s="28">
        <v>2</v>
      </c>
      <c r="D235" s="34"/>
      <c r="E235" s="35" t="s">
        <v>76</v>
      </c>
      <c r="F235" s="36" t="s">
        <v>84</v>
      </c>
      <c r="G235" s="36">
        <v>4.5999999999999999E-2</v>
      </c>
      <c r="H235" s="36">
        <v>0</v>
      </c>
      <c r="I235" s="36"/>
      <c r="J235" s="36"/>
    </row>
    <row r="236" spans="1:10" ht="12.75" customHeight="1" x14ac:dyDescent="0.3">
      <c r="A236" s="28">
        <v>6</v>
      </c>
      <c r="B236" s="28">
        <v>48</v>
      </c>
      <c r="C236" s="28">
        <v>2</v>
      </c>
      <c r="D236" s="34"/>
      <c r="E236" s="35" t="s">
        <v>76</v>
      </c>
      <c r="F236" s="36" t="s">
        <v>85</v>
      </c>
      <c r="G236" s="36">
        <v>6.2E-2</v>
      </c>
      <c r="H236" s="36">
        <v>1.7000000000000001E-2</v>
      </c>
      <c r="I236" s="36"/>
      <c r="J236" s="36"/>
    </row>
    <row r="237" spans="1:10" ht="12.75" customHeight="1" x14ac:dyDescent="0.3">
      <c r="A237" s="28">
        <v>6</v>
      </c>
      <c r="B237" s="28">
        <v>48</v>
      </c>
      <c r="C237" s="28">
        <v>2</v>
      </c>
      <c r="D237" s="34"/>
      <c r="E237" s="35" t="s">
        <v>76</v>
      </c>
      <c r="F237" s="36" t="s">
        <v>86</v>
      </c>
      <c r="G237" s="36">
        <v>4.8000000000000001E-2</v>
      </c>
      <c r="H237" s="36">
        <v>3.0000000000000001E-3</v>
      </c>
      <c r="I237" s="36"/>
      <c r="J237" s="36"/>
    </row>
    <row r="238" spans="1:10" ht="12.75" customHeight="1" x14ac:dyDescent="0.3">
      <c r="A238" s="28">
        <v>1</v>
      </c>
      <c r="B238" s="28">
        <v>72</v>
      </c>
      <c r="C238" s="28">
        <v>3</v>
      </c>
      <c r="D238" s="29" t="s">
        <v>75</v>
      </c>
      <c r="E238" s="30" t="s">
        <v>76</v>
      </c>
      <c r="F238" s="33" t="s">
        <v>77</v>
      </c>
      <c r="G238" s="33">
        <v>1.875</v>
      </c>
      <c r="H238" s="33">
        <v>1.8320000000000001</v>
      </c>
      <c r="I238" s="33" t="s">
        <v>90</v>
      </c>
      <c r="J238" s="33"/>
    </row>
    <row r="239" spans="1:10" ht="12.75" customHeight="1" x14ac:dyDescent="0.3">
      <c r="A239" s="28">
        <v>1</v>
      </c>
      <c r="B239" s="28">
        <v>72</v>
      </c>
      <c r="C239" s="28">
        <v>3</v>
      </c>
      <c r="D239" s="29" t="s">
        <v>75</v>
      </c>
      <c r="E239" s="30" t="s">
        <v>76</v>
      </c>
      <c r="F239" s="33" t="s">
        <v>79</v>
      </c>
      <c r="G239" s="33">
        <v>0.85499999999999998</v>
      </c>
      <c r="H239" s="33">
        <v>0.81299999999999994</v>
      </c>
      <c r="I239" s="33"/>
      <c r="J239" s="33"/>
    </row>
    <row r="240" spans="1:10" ht="12.75" customHeight="1" x14ac:dyDescent="0.3">
      <c r="A240" s="28">
        <v>1</v>
      </c>
      <c r="B240" s="28">
        <v>72</v>
      </c>
      <c r="C240" s="28">
        <v>3</v>
      </c>
      <c r="D240" s="29" t="s">
        <v>75</v>
      </c>
      <c r="E240" s="30" t="s">
        <v>76</v>
      </c>
      <c r="F240" s="33" t="s">
        <v>80</v>
      </c>
      <c r="G240" s="33">
        <v>0.93600000000000005</v>
      </c>
      <c r="H240" s="33">
        <v>0.89300000000000002</v>
      </c>
      <c r="I240" s="33"/>
      <c r="J240" s="33"/>
    </row>
    <row r="241" spans="1:16" ht="12.75" customHeight="1" x14ac:dyDescent="0.3">
      <c r="A241" s="28">
        <v>1</v>
      </c>
      <c r="B241" s="28">
        <v>72</v>
      </c>
      <c r="C241" s="28">
        <v>3</v>
      </c>
      <c r="D241" s="29" t="s">
        <v>75</v>
      </c>
      <c r="E241" s="30" t="s">
        <v>76</v>
      </c>
      <c r="F241" s="33" t="s">
        <v>81</v>
      </c>
      <c r="G241" s="33">
        <v>0.79300000000000004</v>
      </c>
      <c r="H241" s="33">
        <v>0.75</v>
      </c>
      <c r="I241" s="33"/>
      <c r="J241" s="33"/>
    </row>
    <row r="242" spans="1:16" ht="12.75" customHeight="1" x14ac:dyDescent="0.3">
      <c r="A242" s="28">
        <v>2</v>
      </c>
      <c r="B242" s="28">
        <v>72</v>
      </c>
      <c r="C242" s="28">
        <v>6</v>
      </c>
      <c r="D242" s="29" t="s">
        <v>75</v>
      </c>
      <c r="E242" s="30" t="s">
        <v>76</v>
      </c>
      <c r="F242" s="33" t="s">
        <v>77</v>
      </c>
      <c r="G242" s="33">
        <v>0.28699999999999998</v>
      </c>
      <c r="H242" s="33">
        <v>0.24399999999999999</v>
      </c>
      <c r="I242" s="33" t="s">
        <v>91</v>
      </c>
      <c r="J242" s="33"/>
    </row>
    <row r="243" spans="1:16" ht="12.75" customHeight="1" x14ac:dyDescent="0.3">
      <c r="A243" s="28">
        <v>2</v>
      </c>
      <c r="B243" s="28">
        <v>72</v>
      </c>
      <c r="C243" s="28">
        <v>6</v>
      </c>
      <c r="D243" s="29" t="s">
        <v>75</v>
      </c>
      <c r="E243" s="30" t="s">
        <v>76</v>
      </c>
      <c r="F243" s="33" t="s">
        <v>79</v>
      </c>
      <c r="G243" s="33">
        <v>0.17299999999999999</v>
      </c>
      <c r="H243" s="33">
        <v>0.13</v>
      </c>
      <c r="I243" s="33"/>
      <c r="J243" s="33"/>
    </row>
    <row r="244" spans="1:16" ht="12.75" customHeight="1" x14ac:dyDescent="0.3">
      <c r="A244" s="28">
        <v>2</v>
      </c>
      <c r="B244" s="28">
        <v>72</v>
      </c>
      <c r="C244" s="28">
        <v>6</v>
      </c>
      <c r="D244" s="29" t="s">
        <v>75</v>
      </c>
      <c r="E244" s="30" t="s">
        <v>76</v>
      </c>
      <c r="F244" s="33" t="s">
        <v>80</v>
      </c>
      <c r="G244" s="33">
        <v>6.4000000000000001E-2</v>
      </c>
      <c r="H244" s="33">
        <v>0.02</v>
      </c>
      <c r="I244" s="33">
        <f>AVERAGE(H244:H245)</f>
        <v>2.0500000000000001E-2</v>
      </c>
      <c r="J244" s="33"/>
    </row>
    <row r="245" spans="1:16" ht="12.75" customHeight="1" x14ac:dyDescent="0.3">
      <c r="A245" s="28">
        <v>2</v>
      </c>
      <c r="B245" s="28">
        <v>72</v>
      </c>
      <c r="C245" s="28">
        <v>6</v>
      </c>
      <c r="D245" s="29" t="s">
        <v>75</v>
      </c>
      <c r="E245" s="30" t="s">
        <v>76</v>
      </c>
      <c r="F245" s="33" t="s">
        <v>81</v>
      </c>
      <c r="G245" s="33">
        <v>6.4000000000000001E-2</v>
      </c>
      <c r="H245" s="33">
        <v>2.1000000000000001E-2</v>
      </c>
      <c r="I245" s="33"/>
      <c r="J245" s="33"/>
    </row>
    <row r="246" spans="1:16" ht="12.75" customHeight="1" x14ac:dyDescent="0.3">
      <c r="A246" s="28">
        <v>3</v>
      </c>
      <c r="B246" s="28">
        <v>72</v>
      </c>
      <c r="C246" s="28">
        <v>9</v>
      </c>
      <c r="D246" s="29" t="s">
        <v>75</v>
      </c>
      <c r="E246" s="30" t="s">
        <v>76</v>
      </c>
      <c r="F246" s="33" t="s">
        <v>77</v>
      </c>
      <c r="G246" s="33">
        <v>0.22700000000000001</v>
      </c>
      <c r="H246" s="33">
        <v>0.184</v>
      </c>
      <c r="I246" s="33" t="s">
        <v>88</v>
      </c>
      <c r="J246" s="33"/>
      <c r="N246" s="31"/>
      <c r="P246" s="31"/>
    </row>
    <row r="247" spans="1:16" ht="12.75" customHeight="1" x14ac:dyDescent="0.3">
      <c r="A247" s="28">
        <v>3</v>
      </c>
      <c r="B247" s="28">
        <v>72</v>
      </c>
      <c r="C247" s="28">
        <v>9</v>
      </c>
      <c r="D247" s="29" t="s">
        <v>75</v>
      </c>
      <c r="E247" s="30" t="s">
        <v>76</v>
      </c>
      <c r="F247" s="33" t="s">
        <v>79</v>
      </c>
      <c r="G247" s="33">
        <v>0.32700000000000001</v>
      </c>
      <c r="H247" s="33">
        <v>0.28399999999999997</v>
      </c>
      <c r="I247" s="33"/>
      <c r="J247" s="33"/>
      <c r="N247" s="31"/>
      <c r="P247" s="31"/>
    </row>
    <row r="248" spans="1:16" ht="12.75" customHeight="1" x14ac:dyDescent="0.3">
      <c r="A248" s="28">
        <v>3</v>
      </c>
      <c r="B248" s="28">
        <v>72</v>
      </c>
      <c r="C248" s="28">
        <v>9</v>
      </c>
      <c r="D248" s="29" t="s">
        <v>75</v>
      </c>
      <c r="E248" s="30" t="s">
        <v>76</v>
      </c>
      <c r="F248" s="33" t="s">
        <v>80</v>
      </c>
      <c r="G248" s="33" t="s">
        <v>92</v>
      </c>
      <c r="H248" s="33" t="s">
        <v>93</v>
      </c>
      <c r="I248" s="33"/>
      <c r="J248" s="33"/>
    </row>
    <row r="249" spans="1:16" ht="12.75" customHeight="1" x14ac:dyDescent="0.3">
      <c r="A249" s="28">
        <v>3</v>
      </c>
      <c r="B249" s="28">
        <v>72</v>
      </c>
      <c r="C249" s="28">
        <v>9</v>
      </c>
      <c r="D249" s="29" t="s">
        <v>75</v>
      </c>
      <c r="E249" s="30" t="s">
        <v>76</v>
      </c>
      <c r="F249" s="33" t="s">
        <v>81</v>
      </c>
      <c r="G249" s="33">
        <v>7.8E-2</v>
      </c>
      <c r="H249" s="33">
        <v>3.5000000000000003E-2</v>
      </c>
      <c r="I249" s="33">
        <f>AVERAGE(H249)</f>
        <v>3.5000000000000003E-2</v>
      </c>
      <c r="J249" s="33"/>
    </row>
    <row r="250" spans="1:16" ht="12.75" customHeight="1" x14ac:dyDescent="0.3">
      <c r="A250" s="28">
        <v>4</v>
      </c>
      <c r="B250" s="28">
        <v>72</v>
      </c>
      <c r="C250" s="28">
        <v>3</v>
      </c>
      <c r="D250" s="29" t="s">
        <v>75</v>
      </c>
      <c r="E250" s="30" t="s">
        <v>76</v>
      </c>
      <c r="F250" s="33" t="s">
        <v>77</v>
      </c>
      <c r="G250" s="33">
        <v>4.9000000000000002E-2</v>
      </c>
      <c r="H250" s="33">
        <v>2E-3</v>
      </c>
      <c r="I250" s="33">
        <v>1.7999999999999999E-2</v>
      </c>
      <c r="J250" s="33"/>
    </row>
    <row r="251" spans="1:16" ht="12.75" customHeight="1" x14ac:dyDescent="0.3">
      <c r="A251" s="28">
        <v>4</v>
      </c>
      <c r="B251" s="28">
        <v>72</v>
      </c>
      <c r="C251" s="28">
        <v>3</v>
      </c>
      <c r="D251" s="29" t="s">
        <v>75</v>
      </c>
      <c r="E251" s="30" t="s">
        <v>76</v>
      </c>
      <c r="F251" s="33" t="s">
        <v>79</v>
      </c>
      <c r="G251" s="33">
        <v>5.2999999999999999E-2</v>
      </c>
      <c r="H251" s="33">
        <v>7.0000000000000001E-3</v>
      </c>
      <c r="I251" s="33"/>
      <c r="J251" s="33"/>
    </row>
    <row r="252" spans="1:16" ht="12.75" customHeight="1" x14ac:dyDescent="0.3">
      <c r="A252" s="28">
        <v>4</v>
      </c>
      <c r="B252" s="28">
        <v>72</v>
      </c>
      <c r="C252" s="28">
        <v>3</v>
      </c>
      <c r="D252" s="29" t="s">
        <v>75</v>
      </c>
      <c r="E252" s="30" t="s">
        <v>76</v>
      </c>
      <c r="F252" s="33" t="s">
        <v>80</v>
      </c>
      <c r="G252" s="33">
        <v>7.4999999999999997E-2</v>
      </c>
      <c r="H252" s="33">
        <v>2.9000000000000001E-2</v>
      </c>
      <c r="I252" s="33"/>
      <c r="J252" s="33"/>
    </row>
    <row r="253" spans="1:16" ht="12.75" customHeight="1" x14ac:dyDescent="0.3">
      <c r="A253" s="28">
        <v>4</v>
      </c>
      <c r="B253" s="28">
        <v>72</v>
      </c>
      <c r="C253" s="28">
        <v>3</v>
      </c>
      <c r="D253" s="29" t="s">
        <v>75</v>
      </c>
      <c r="E253" s="30" t="s">
        <v>76</v>
      </c>
      <c r="F253" s="33" t="s">
        <v>81</v>
      </c>
      <c r="G253" s="33">
        <v>8.1000000000000003E-2</v>
      </c>
      <c r="H253" s="33">
        <v>3.4000000000000002E-2</v>
      </c>
      <c r="I253" s="33"/>
      <c r="J253" s="33"/>
    </row>
    <row r="254" spans="1:16" ht="12.75" customHeight="1" x14ac:dyDescent="0.3">
      <c r="A254" s="28">
        <v>5</v>
      </c>
      <c r="B254" s="28">
        <v>72</v>
      </c>
      <c r="C254" s="28">
        <v>3</v>
      </c>
      <c r="D254" s="29" t="s">
        <v>75</v>
      </c>
      <c r="E254" s="30" t="s">
        <v>76</v>
      </c>
      <c r="F254" s="33" t="s">
        <v>83</v>
      </c>
      <c r="G254" s="33">
        <v>4.7E-2</v>
      </c>
      <c r="H254" s="33">
        <v>4.0000000000000001E-3</v>
      </c>
      <c r="I254" s="33">
        <v>1.7000000000000001E-2</v>
      </c>
      <c r="J254" s="33"/>
    </row>
    <row r="255" spans="1:16" ht="12.75" customHeight="1" x14ac:dyDescent="0.3">
      <c r="A255" s="28">
        <v>5</v>
      </c>
      <c r="B255" s="28">
        <v>72</v>
      </c>
      <c r="C255" s="28">
        <v>3</v>
      </c>
      <c r="D255" s="29" t="s">
        <v>75</v>
      </c>
      <c r="E255" s="30" t="s">
        <v>76</v>
      </c>
      <c r="F255" s="33" t="s">
        <v>84</v>
      </c>
      <c r="G255" s="33">
        <v>5.3999999999999999E-2</v>
      </c>
      <c r="H255" s="33">
        <v>0.01</v>
      </c>
      <c r="I255" s="33"/>
      <c r="J255" s="33"/>
    </row>
    <row r="256" spans="1:16" ht="12.75" customHeight="1" x14ac:dyDescent="0.3">
      <c r="A256" s="28">
        <v>5</v>
      </c>
      <c r="B256" s="28">
        <v>72</v>
      </c>
      <c r="C256" s="28">
        <v>3</v>
      </c>
      <c r="D256" s="29" t="s">
        <v>75</v>
      </c>
      <c r="E256" s="30" t="s">
        <v>76</v>
      </c>
      <c r="F256" s="33" t="s">
        <v>85</v>
      </c>
      <c r="G256" s="33">
        <v>7.2999999999999995E-2</v>
      </c>
      <c r="H256" s="33">
        <v>0.03</v>
      </c>
      <c r="I256" s="33"/>
      <c r="J256" s="33"/>
    </row>
    <row r="257" spans="1:10" ht="12.75" customHeight="1" x14ac:dyDescent="0.3">
      <c r="A257" s="28">
        <v>5</v>
      </c>
      <c r="B257" s="28">
        <v>72</v>
      </c>
      <c r="C257" s="28">
        <v>3</v>
      </c>
      <c r="D257" s="29" t="s">
        <v>75</v>
      </c>
      <c r="E257" s="30" t="s">
        <v>76</v>
      </c>
      <c r="F257" s="33" t="s">
        <v>86</v>
      </c>
      <c r="G257" s="33">
        <v>6.9000000000000006E-2</v>
      </c>
      <c r="H257" s="33">
        <v>2.5999999999999999E-2</v>
      </c>
      <c r="I257" s="33"/>
      <c r="J257" s="33"/>
    </row>
    <row r="258" spans="1:10" ht="12.75" customHeight="1" x14ac:dyDescent="0.3">
      <c r="A258" s="28">
        <v>6</v>
      </c>
      <c r="B258" s="28">
        <v>72</v>
      </c>
      <c r="C258" s="28">
        <v>3</v>
      </c>
      <c r="D258" s="34"/>
      <c r="E258" s="35" t="s">
        <v>76</v>
      </c>
      <c r="F258" s="36" t="s">
        <v>83</v>
      </c>
      <c r="G258" s="36">
        <v>4.7E-2</v>
      </c>
      <c r="H258" s="36">
        <v>4.0000000000000001E-3</v>
      </c>
      <c r="I258" s="36">
        <v>1.7000000000000001E-2</v>
      </c>
      <c r="J258" s="36"/>
    </row>
    <row r="259" spans="1:10" ht="12.75" customHeight="1" x14ac:dyDescent="0.3">
      <c r="A259" s="28">
        <v>6</v>
      </c>
      <c r="B259" s="28">
        <v>72</v>
      </c>
      <c r="C259" s="28">
        <v>3</v>
      </c>
      <c r="D259" s="34"/>
      <c r="E259" s="35" t="s">
        <v>76</v>
      </c>
      <c r="F259" s="36" t="s">
        <v>84</v>
      </c>
      <c r="G259" s="36">
        <v>5.3999999999999999E-2</v>
      </c>
      <c r="H259" s="36">
        <v>0.01</v>
      </c>
      <c r="I259" s="36"/>
      <c r="J259" s="36"/>
    </row>
    <row r="260" spans="1:10" ht="12.75" customHeight="1" x14ac:dyDescent="0.3">
      <c r="A260" s="28">
        <v>6</v>
      </c>
      <c r="B260" s="28">
        <v>72</v>
      </c>
      <c r="C260" s="28">
        <v>3</v>
      </c>
      <c r="D260" s="34"/>
      <c r="E260" s="35" t="s">
        <v>76</v>
      </c>
      <c r="F260" s="36" t="s">
        <v>85</v>
      </c>
      <c r="G260" s="36">
        <v>7.2999999999999995E-2</v>
      </c>
      <c r="H260" s="36">
        <v>0.03</v>
      </c>
      <c r="I260" s="36"/>
      <c r="J260" s="36"/>
    </row>
    <row r="261" spans="1:10" ht="12.75" customHeight="1" x14ac:dyDescent="0.3">
      <c r="A261" s="28">
        <v>6</v>
      </c>
      <c r="B261" s="28">
        <v>72</v>
      </c>
      <c r="C261" s="28">
        <v>3</v>
      </c>
      <c r="D261" s="34"/>
      <c r="E261" s="35" t="s">
        <v>76</v>
      </c>
      <c r="F261" s="36" t="s">
        <v>86</v>
      </c>
      <c r="G261" s="36">
        <v>6.9000000000000006E-2</v>
      </c>
      <c r="H261" s="36">
        <v>2.5999999999999999E-2</v>
      </c>
      <c r="I261" s="36"/>
      <c r="J261" s="36"/>
    </row>
    <row r="262" spans="1:10" ht="12.75" customHeight="1" x14ac:dyDescent="0.3">
      <c r="A262" s="28">
        <v>1</v>
      </c>
      <c r="B262" s="28">
        <v>24</v>
      </c>
      <c r="C262" s="28">
        <v>1</v>
      </c>
      <c r="D262" s="29" t="s">
        <v>94</v>
      </c>
      <c r="E262" s="30" t="s">
        <v>95</v>
      </c>
      <c r="F262" s="29" t="s">
        <v>96</v>
      </c>
      <c r="G262" s="29">
        <v>4.3999999999999997E-2</v>
      </c>
      <c r="H262" s="29">
        <v>-1E-3</v>
      </c>
      <c r="I262" s="29">
        <v>0</v>
      </c>
      <c r="J262" s="29"/>
    </row>
    <row r="263" spans="1:10" ht="12.75" customHeight="1" x14ac:dyDescent="0.3">
      <c r="A263" s="28">
        <v>1</v>
      </c>
      <c r="B263" s="28">
        <v>24</v>
      </c>
      <c r="C263" s="28">
        <v>1</v>
      </c>
      <c r="D263" s="29" t="s">
        <v>94</v>
      </c>
      <c r="E263" s="30" t="s">
        <v>95</v>
      </c>
      <c r="F263" s="29" t="s">
        <v>97</v>
      </c>
      <c r="G263" s="29">
        <v>4.5999999999999999E-2</v>
      </c>
      <c r="H263" s="29">
        <v>2E-3</v>
      </c>
      <c r="I263" s="29"/>
      <c r="J263" s="29"/>
    </row>
    <row r="264" spans="1:10" ht="12.75" customHeight="1" x14ac:dyDescent="0.3">
      <c r="A264" s="28">
        <v>1</v>
      </c>
      <c r="B264" s="28">
        <v>24</v>
      </c>
      <c r="C264" s="28">
        <v>1</v>
      </c>
      <c r="D264" s="29" t="s">
        <v>94</v>
      </c>
      <c r="E264" s="30" t="s">
        <v>95</v>
      </c>
      <c r="F264" s="29" t="s">
        <v>98</v>
      </c>
      <c r="G264" s="29">
        <v>4.3999999999999997E-2</v>
      </c>
      <c r="H264" s="29">
        <v>0</v>
      </c>
      <c r="I264" s="29"/>
      <c r="J264" s="29"/>
    </row>
    <row r="265" spans="1:10" ht="12.75" customHeight="1" x14ac:dyDescent="0.3">
      <c r="A265" s="28">
        <v>1</v>
      </c>
      <c r="B265" s="28">
        <v>24</v>
      </c>
      <c r="C265" s="28">
        <v>1</v>
      </c>
      <c r="D265" s="29" t="s">
        <v>94</v>
      </c>
      <c r="E265" s="30" t="s">
        <v>95</v>
      </c>
      <c r="F265" s="29" t="s">
        <v>99</v>
      </c>
      <c r="G265" s="29">
        <v>4.3999999999999997E-2</v>
      </c>
      <c r="H265" s="29">
        <v>-1E-3</v>
      </c>
      <c r="I265" s="29"/>
      <c r="J265" s="29"/>
    </row>
    <row r="266" spans="1:10" ht="12.75" customHeight="1" x14ac:dyDescent="0.3">
      <c r="A266" s="28">
        <v>2</v>
      </c>
      <c r="B266" s="28">
        <v>24</v>
      </c>
      <c r="C266" s="28">
        <v>4</v>
      </c>
      <c r="D266" s="29" t="s">
        <v>94</v>
      </c>
      <c r="E266" s="30" t="s">
        <v>95</v>
      </c>
      <c r="F266" s="33" t="s">
        <v>96</v>
      </c>
      <c r="G266" s="33">
        <v>4.2999999999999997E-2</v>
      </c>
      <c r="H266" s="33">
        <v>-1E-3</v>
      </c>
      <c r="I266" s="33">
        <v>0</v>
      </c>
      <c r="J266" s="33"/>
    </row>
    <row r="267" spans="1:10" ht="12.75" customHeight="1" x14ac:dyDescent="0.3">
      <c r="A267" s="28">
        <v>2</v>
      </c>
      <c r="B267" s="28">
        <v>24</v>
      </c>
      <c r="C267" s="28">
        <v>4</v>
      </c>
      <c r="D267" s="29" t="s">
        <v>94</v>
      </c>
      <c r="E267" s="30" t="s">
        <v>95</v>
      </c>
      <c r="F267" s="33" t="s">
        <v>97</v>
      </c>
      <c r="G267" s="33">
        <v>4.3999999999999997E-2</v>
      </c>
      <c r="H267" s="33">
        <v>0</v>
      </c>
      <c r="I267" s="33"/>
      <c r="J267" s="33"/>
    </row>
    <row r="268" spans="1:10" ht="12.75" customHeight="1" x14ac:dyDescent="0.3">
      <c r="A268" s="28">
        <v>2</v>
      </c>
      <c r="B268" s="28">
        <v>24</v>
      </c>
      <c r="C268" s="28">
        <v>4</v>
      </c>
      <c r="D268" s="29" t="s">
        <v>94</v>
      </c>
      <c r="E268" s="30" t="s">
        <v>95</v>
      </c>
      <c r="F268" s="33" t="s">
        <v>98</v>
      </c>
      <c r="G268" s="33">
        <v>4.5999999999999999E-2</v>
      </c>
      <c r="H268" s="33">
        <v>2E-3</v>
      </c>
      <c r="I268" s="33"/>
      <c r="J268" s="33"/>
    </row>
    <row r="269" spans="1:10" ht="12.75" customHeight="1" x14ac:dyDescent="0.3">
      <c r="A269" s="28">
        <v>2</v>
      </c>
      <c r="B269" s="28">
        <v>24</v>
      </c>
      <c r="C269" s="28">
        <v>4</v>
      </c>
      <c r="D269" s="29" t="s">
        <v>94</v>
      </c>
      <c r="E269" s="30" t="s">
        <v>95</v>
      </c>
      <c r="F269" s="33" t="s">
        <v>99</v>
      </c>
      <c r="G269" s="33">
        <v>4.3999999999999997E-2</v>
      </c>
      <c r="H269" s="33">
        <v>0</v>
      </c>
      <c r="I269" s="33"/>
      <c r="J269" s="33"/>
    </row>
    <row r="270" spans="1:10" ht="12.75" customHeight="1" x14ac:dyDescent="0.3">
      <c r="A270" s="28">
        <v>3</v>
      </c>
      <c r="B270" s="28">
        <v>24</v>
      </c>
      <c r="C270" s="28">
        <v>7</v>
      </c>
      <c r="D270" s="29" t="s">
        <v>94</v>
      </c>
      <c r="E270" s="30" t="s">
        <v>95</v>
      </c>
      <c r="F270" s="33" t="s">
        <v>96</v>
      </c>
      <c r="G270" s="33">
        <v>4.3999999999999997E-2</v>
      </c>
      <c r="H270" s="33">
        <v>0</v>
      </c>
      <c r="I270" s="33">
        <v>0</v>
      </c>
      <c r="J270" s="33"/>
    </row>
    <row r="271" spans="1:10" ht="12.75" customHeight="1" x14ac:dyDescent="0.3">
      <c r="A271" s="28">
        <v>3</v>
      </c>
      <c r="B271" s="28">
        <v>24</v>
      </c>
      <c r="C271" s="28">
        <v>7</v>
      </c>
      <c r="D271" s="29" t="s">
        <v>94</v>
      </c>
      <c r="E271" s="30" t="s">
        <v>95</v>
      </c>
      <c r="F271" s="33" t="s">
        <v>97</v>
      </c>
      <c r="G271" s="33">
        <v>4.2000000000000003E-2</v>
      </c>
      <c r="H271" s="33">
        <v>-1E-3</v>
      </c>
      <c r="I271" s="33"/>
      <c r="J271" s="33"/>
    </row>
    <row r="272" spans="1:10" ht="12.75" customHeight="1" x14ac:dyDescent="0.3">
      <c r="A272" s="28">
        <v>3</v>
      </c>
      <c r="B272" s="28">
        <v>24</v>
      </c>
      <c r="C272" s="28">
        <v>7</v>
      </c>
      <c r="D272" s="29" t="s">
        <v>94</v>
      </c>
      <c r="E272" s="30" t="s">
        <v>95</v>
      </c>
      <c r="F272" s="33" t="s">
        <v>98</v>
      </c>
      <c r="G272" s="33">
        <v>4.3999999999999997E-2</v>
      </c>
      <c r="H272" s="33">
        <v>1E-3</v>
      </c>
      <c r="I272" s="33"/>
      <c r="J272" s="33"/>
    </row>
    <row r="273" spans="1:10" ht="12.75" customHeight="1" x14ac:dyDescent="0.3">
      <c r="A273" s="28">
        <v>3</v>
      </c>
      <c r="B273" s="28">
        <v>24</v>
      </c>
      <c r="C273" s="28">
        <v>7</v>
      </c>
      <c r="D273" s="29" t="s">
        <v>94</v>
      </c>
      <c r="E273" s="30" t="s">
        <v>95</v>
      </c>
      <c r="F273" s="33" t="s">
        <v>99</v>
      </c>
      <c r="G273" s="33">
        <v>4.2999999999999997E-2</v>
      </c>
      <c r="H273" s="33">
        <v>0</v>
      </c>
      <c r="I273" s="33"/>
      <c r="J273" s="33"/>
    </row>
    <row r="274" spans="1:10" ht="12.75" customHeight="1" x14ac:dyDescent="0.3">
      <c r="A274" s="28">
        <v>4</v>
      </c>
      <c r="B274" s="28">
        <v>24</v>
      </c>
      <c r="C274" s="28">
        <v>1</v>
      </c>
      <c r="D274" s="29" t="s">
        <v>94</v>
      </c>
      <c r="E274" s="30" t="s">
        <v>95</v>
      </c>
      <c r="F274" s="29" t="s">
        <v>96</v>
      </c>
      <c r="G274" s="29">
        <v>4.3999999999999997E-2</v>
      </c>
      <c r="H274" s="29">
        <v>0</v>
      </c>
      <c r="I274" s="29">
        <v>0</v>
      </c>
      <c r="J274" s="29"/>
    </row>
    <row r="275" spans="1:10" ht="12.75" customHeight="1" x14ac:dyDescent="0.3">
      <c r="A275" s="28">
        <v>4</v>
      </c>
      <c r="B275" s="28">
        <v>24</v>
      </c>
      <c r="C275" s="28">
        <v>1</v>
      </c>
      <c r="D275" s="29" t="s">
        <v>94</v>
      </c>
      <c r="E275" s="30" t="s">
        <v>95</v>
      </c>
      <c r="F275" s="29" t="s">
        <v>97</v>
      </c>
      <c r="G275" s="29">
        <v>4.2999999999999997E-2</v>
      </c>
      <c r="H275" s="29">
        <v>-1E-3</v>
      </c>
      <c r="I275" s="29"/>
      <c r="J275" s="29"/>
    </row>
    <row r="276" spans="1:10" ht="12.75" customHeight="1" x14ac:dyDescent="0.3">
      <c r="A276" s="28">
        <v>4</v>
      </c>
      <c r="B276" s="28">
        <v>24</v>
      </c>
      <c r="C276" s="28">
        <v>1</v>
      </c>
      <c r="D276" s="29" t="s">
        <v>94</v>
      </c>
      <c r="E276" s="30" t="s">
        <v>95</v>
      </c>
      <c r="F276" s="29" t="s">
        <v>98</v>
      </c>
      <c r="G276" s="29">
        <v>4.4999999999999998E-2</v>
      </c>
      <c r="H276" s="29">
        <v>1E-3</v>
      </c>
      <c r="I276" s="29"/>
      <c r="J276" s="29"/>
    </row>
    <row r="277" spans="1:10" ht="12.75" customHeight="1" x14ac:dyDescent="0.3">
      <c r="A277" s="28">
        <v>4</v>
      </c>
      <c r="B277" s="28">
        <v>24</v>
      </c>
      <c r="C277" s="28">
        <v>1</v>
      </c>
      <c r="D277" s="29" t="s">
        <v>94</v>
      </c>
      <c r="E277" s="30" t="s">
        <v>95</v>
      </c>
      <c r="F277" s="29" t="s">
        <v>99</v>
      </c>
      <c r="G277" s="29">
        <v>4.2999999999999997E-2</v>
      </c>
      <c r="H277" s="29">
        <v>0</v>
      </c>
      <c r="I277" s="29"/>
      <c r="J277" s="29"/>
    </row>
    <row r="278" spans="1:10" ht="12.75" customHeight="1" x14ac:dyDescent="0.3">
      <c r="A278" s="28">
        <v>5</v>
      </c>
      <c r="B278" s="28">
        <v>24</v>
      </c>
      <c r="C278" s="28">
        <v>1</v>
      </c>
      <c r="D278" s="34" t="s">
        <v>94</v>
      </c>
      <c r="E278" s="35" t="s">
        <v>95</v>
      </c>
      <c r="F278" s="36" t="s">
        <v>100</v>
      </c>
      <c r="G278" s="36">
        <v>4.2000000000000003E-2</v>
      </c>
      <c r="H278" s="36">
        <v>-1E-3</v>
      </c>
      <c r="I278" s="36">
        <v>0</v>
      </c>
      <c r="J278" s="36"/>
    </row>
    <row r="279" spans="1:10" ht="12.75" customHeight="1" x14ac:dyDescent="0.3">
      <c r="A279" s="28">
        <v>5</v>
      </c>
      <c r="B279" s="28">
        <v>24</v>
      </c>
      <c r="C279" s="28">
        <v>1</v>
      </c>
      <c r="D279" s="34" t="s">
        <v>94</v>
      </c>
      <c r="E279" s="35" t="s">
        <v>95</v>
      </c>
      <c r="F279" s="36" t="s">
        <v>101</v>
      </c>
      <c r="G279" s="36">
        <v>4.4999999999999998E-2</v>
      </c>
      <c r="H279" s="36">
        <v>1E-3</v>
      </c>
      <c r="I279" s="36"/>
      <c r="J279" s="36"/>
    </row>
    <row r="280" spans="1:10" ht="12.75" customHeight="1" x14ac:dyDescent="0.3">
      <c r="A280" s="28">
        <v>5</v>
      </c>
      <c r="B280" s="28">
        <v>24</v>
      </c>
      <c r="C280" s="28">
        <v>1</v>
      </c>
      <c r="D280" s="34" t="s">
        <v>94</v>
      </c>
      <c r="E280" s="35" t="s">
        <v>95</v>
      </c>
      <c r="F280" s="36" t="s">
        <v>102</v>
      </c>
      <c r="G280" s="36">
        <v>4.2999999999999997E-2</v>
      </c>
      <c r="H280" s="36">
        <v>-1E-3</v>
      </c>
      <c r="I280" s="36"/>
      <c r="J280" s="36"/>
    </row>
    <row r="281" spans="1:10" ht="12.75" customHeight="1" x14ac:dyDescent="0.3">
      <c r="A281" s="28">
        <v>5</v>
      </c>
      <c r="B281" s="28">
        <v>24</v>
      </c>
      <c r="C281" s="28">
        <v>1</v>
      </c>
      <c r="D281" s="34" t="s">
        <v>94</v>
      </c>
      <c r="E281" s="35" t="s">
        <v>95</v>
      </c>
      <c r="F281" s="36" t="s">
        <v>103</v>
      </c>
      <c r="G281" s="36">
        <v>4.3999999999999997E-2</v>
      </c>
      <c r="H281" s="36">
        <v>0</v>
      </c>
      <c r="I281" s="36"/>
      <c r="J281" s="36"/>
    </row>
    <row r="282" spans="1:10" ht="12.75" customHeight="1" x14ac:dyDescent="0.3">
      <c r="A282" s="28">
        <v>6</v>
      </c>
      <c r="B282" s="28">
        <v>24</v>
      </c>
      <c r="C282" s="28">
        <v>1</v>
      </c>
      <c r="D282" s="34" t="s">
        <v>94</v>
      </c>
      <c r="E282" s="35" t="s">
        <v>95</v>
      </c>
      <c r="F282" s="36" t="s">
        <v>100</v>
      </c>
      <c r="G282" s="36">
        <v>4.2000000000000003E-2</v>
      </c>
      <c r="H282" s="36">
        <v>-1E-3</v>
      </c>
      <c r="I282" s="36">
        <v>0</v>
      </c>
      <c r="J282" s="36"/>
    </row>
    <row r="283" spans="1:10" ht="12.75" customHeight="1" x14ac:dyDescent="0.3">
      <c r="A283" s="28">
        <v>6</v>
      </c>
      <c r="B283" s="28">
        <v>24</v>
      </c>
      <c r="C283" s="28">
        <v>1</v>
      </c>
      <c r="D283" s="34" t="s">
        <v>94</v>
      </c>
      <c r="E283" s="35" t="s">
        <v>95</v>
      </c>
      <c r="F283" s="36" t="s">
        <v>101</v>
      </c>
      <c r="G283" s="36">
        <v>4.4999999999999998E-2</v>
      </c>
      <c r="H283" s="36">
        <v>1E-3</v>
      </c>
      <c r="I283" s="36"/>
      <c r="J283" s="36"/>
    </row>
    <row r="284" spans="1:10" ht="12.75" customHeight="1" x14ac:dyDescent="0.3">
      <c r="A284" s="28">
        <v>6</v>
      </c>
      <c r="B284" s="28">
        <v>24</v>
      </c>
      <c r="C284" s="28">
        <v>1</v>
      </c>
      <c r="D284" s="34" t="s">
        <v>94</v>
      </c>
      <c r="E284" s="35" t="s">
        <v>95</v>
      </c>
      <c r="F284" s="36" t="s">
        <v>102</v>
      </c>
      <c r="G284" s="36">
        <v>4.2999999999999997E-2</v>
      </c>
      <c r="H284" s="36">
        <v>-1E-3</v>
      </c>
      <c r="I284" s="36"/>
      <c r="J284" s="36"/>
    </row>
    <row r="285" spans="1:10" ht="12.75" customHeight="1" x14ac:dyDescent="0.3">
      <c r="A285" s="28">
        <v>6</v>
      </c>
      <c r="B285" s="28">
        <v>24</v>
      </c>
      <c r="C285" s="28">
        <v>1</v>
      </c>
      <c r="D285" s="34" t="s">
        <v>94</v>
      </c>
      <c r="E285" s="35" t="s">
        <v>95</v>
      </c>
      <c r="F285" s="36" t="s">
        <v>103</v>
      </c>
      <c r="G285" s="36">
        <v>4.3999999999999997E-2</v>
      </c>
      <c r="H285" s="36">
        <v>0</v>
      </c>
      <c r="I285" s="36"/>
      <c r="J285" s="36"/>
    </row>
    <row r="286" spans="1:10" ht="12.75" customHeight="1" x14ac:dyDescent="0.3">
      <c r="A286" s="28">
        <v>1</v>
      </c>
      <c r="B286" s="28">
        <v>48</v>
      </c>
      <c r="C286" s="28">
        <v>2</v>
      </c>
      <c r="D286" s="29" t="s">
        <v>94</v>
      </c>
      <c r="E286" s="30" t="s">
        <v>95</v>
      </c>
      <c r="F286" s="33" t="s">
        <v>96</v>
      </c>
      <c r="G286" s="33">
        <v>4.2999999999999997E-2</v>
      </c>
      <c r="H286" s="33">
        <v>-1E-3</v>
      </c>
      <c r="I286" s="33">
        <v>0</v>
      </c>
      <c r="J286" s="33"/>
    </row>
    <row r="287" spans="1:10" ht="12.75" customHeight="1" x14ac:dyDescent="0.3">
      <c r="A287" s="28">
        <v>1</v>
      </c>
      <c r="B287" s="28">
        <v>48</v>
      </c>
      <c r="C287" s="28">
        <v>2</v>
      </c>
      <c r="D287" s="29" t="s">
        <v>94</v>
      </c>
      <c r="E287" s="30" t="s">
        <v>95</v>
      </c>
      <c r="F287" s="33" t="s">
        <v>97</v>
      </c>
      <c r="G287" s="33">
        <v>4.4999999999999998E-2</v>
      </c>
      <c r="H287" s="33">
        <v>0</v>
      </c>
      <c r="I287" s="33"/>
      <c r="J287" s="33"/>
    </row>
    <row r="288" spans="1:10" ht="12.75" customHeight="1" x14ac:dyDescent="0.3">
      <c r="A288" s="28">
        <v>1</v>
      </c>
      <c r="B288" s="28">
        <v>48</v>
      </c>
      <c r="C288" s="28">
        <v>2</v>
      </c>
      <c r="D288" s="29" t="s">
        <v>94</v>
      </c>
      <c r="E288" s="30" t="s">
        <v>95</v>
      </c>
      <c r="F288" s="33" t="s">
        <v>98</v>
      </c>
      <c r="G288" s="33">
        <v>4.7E-2</v>
      </c>
      <c r="H288" s="33">
        <v>3.0000000000000001E-3</v>
      </c>
      <c r="I288" s="33"/>
      <c r="J288" s="33"/>
    </row>
    <row r="289" spans="1:10" ht="12.75" customHeight="1" x14ac:dyDescent="0.3">
      <c r="A289" s="28">
        <v>1</v>
      </c>
      <c r="B289" s="28">
        <v>48</v>
      </c>
      <c r="C289" s="28">
        <v>2</v>
      </c>
      <c r="D289" s="29" t="s">
        <v>94</v>
      </c>
      <c r="E289" s="30" t="s">
        <v>95</v>
      </c>
      <c r="F289" s="33" t="s">
        <v>99</v>
      </c>
      <c r="G289" s="33">
        <v>4.2999999999999997E-2</v>
      </c>
      <c r="H289" s="33">
        <v>-2E-3</v>
      </c>
      <c r="I289" s="33"/>
      <c r="J289" s="33"/>
    </row>
    <row r="290" spans="1:10" ht="12.75" customHeight="1" x14ac:dyDescent="0.3">
      <c r="A290" s="28">
        <v>2</v>
      </c>
      <c r="B290" s="28">
        <v>48</v>
      </c>
      <c r="C290" s="28">
        <v>5</v>
      </c>
      <c r="D290" s="29" t="s">
        <v>94</v>
      </c>
      <c r="E290" s="30" t="s">
        <v>95</v>
      </c>
      <c r="F290" s="33" t="s">
        <v>96</v>
      </c>
      <c r="G290" s="33">
        <v>4.8000000000000001E-2</v>
      </c>
      <c r="H290" s="33">
        <v>4.0000000000000001E-3</v>
      </c>
      <c r="I290" s="33">
        <v>0</v>
      </c>
      <c r="J290" s="33"/>
    </row>
    <row r="291" spans="1:10" ht="12.75" customHeight="1" x14ac:dyDescent="0.3">
      <c r="A291" s="28">
        <v>2</v>
      </c>
      <c r="B291" s="28">
        <v>48</v>
      </c>
      <c r="C291" s="28">
        <v>5</v>
      </c>
      <c r="D291" s="29" t="s">
        <v>94</v>
      </c>
      <c r="E291" s="30" t="s">
        <v>95</v>
      </c>
      <c r="F291" s="33" t="s">
        <v>97</v>
      </c>
      <c r="G291" s="33">
        <v>4.2999999999999997E-2</v>
      </c>
      <c r="H291" s="33">
        <v>-2E-3</v>
      </c>
      <c r="I291" s="33"/>
      <c r="J291" s="33"/>
    </row>
    <row r="292" spans="1:10" ht="12.75" customHeight="1" x14ac:dyDescent="0.3">
      <c r="A292" s="28">
        <v>2</v>
      </c>
      <c r="B292" s="28">
        <v>48</v>
      </c>
      <c r="C292" s="28">
        <v>5</v>
      </c>
      <c r="D292" s="29" t="s">
        <v>94</v>
      </c>
      <c r="E292" s="30" t="s">
        <v>95</v>
      </c>
      <c r="F292" s="33" t="s">
        <v>98</v>
      </c>
      <c r="G292" s="33">
        <v>4.3999999999999997E-2</v>
      </c>
      <c r="H292" s="33">
        <v>-1E-3</v>
      </c>
      <c r="I292" s="33"/>
      <c r="J292" s="33"/>
    </row>
    <row r="293" spans="1:10" ht="12.75" customHeight="1" x14ac:dyDescent="0.3">
      <c r="A293" s="28">
        <v>2</v>
      </c>
      <c r="B293" s="28">
        <v>48</v>
      </c>
      <c r="C293" s="28">
        <v>5</v>
      </c>
      <c r="D293" s="29" t="s">
        <v>94</v>
      </c>
      <c r="E293" s="30" t="s">
        <v>95</v>
      </c>
      <c r="F293" s="33" t="s">
        <v>99</v>
      </c>
      <c r="G293" s="33">
        <v>4.2999999999999997E-2</v>
      </c>
      <c r="H293" s="33">
        <v>-2E-3</v>
      </c>
      <c r="I293" s="33"/>
      <c r="J293" s="33"/>
    </row>
    <row r="294" spans="1:10" ht="12.75" customHeight="1" x14ac:dyDescent="0.3">
      <c r="A294" s="28">
        <v>3</v>
      </c>
      <c r="B294" s="28">
        <v>48</v>
      </c>
      <c r="C294" s="28">
        <v>8</v>
      </c>
      <c r="D294" s="29" t="s">
        <v>94</v>
      </c>
      <c r="E294" s="30" t="s">
        <v>95</v>
      </c>
      <c r="F294" s="33" t="s">
        <v>96</v>
      </c>
      <c r="G294" s="33">
        <v>4.3999999999999997E-2</v>
      </c>
      <c r="H294" s="33">
        <v>0</v>
      </c>
      <c r="I294" s="33">
        <v>0</v>
      </c>
      <c r="J294" s="33"/>
    </row>
    <row r="295" spans="1:10" ht="12.75" customHeight="1" x14ac:dyDescent="0.3">
      <c r="A295" s="28">
        <v>3</v>
      </c>
      <c r="B295" s="28">
        <v>48</v>
      </c>
      <c r="C295" s="28">
        <v>8</v>
      </c>
      <c r="D295" s="29" t="s">
        <v>94</v>
      </c>
      <c r="E295" s="30" t="s">
        <v>95</v>
      </c>
      <c r="F295" s="33" t="s">
        <v>97</v>
      </c>
      <c r="G295" s="33">
        <v>4.2000000000000003E-2</v>
      </c>
      <c r="H295" s="33">
        <v>-2E-3</v>
      </c>
      <c r="I295" s="33"/>
      <c r="J295" s="33"/>
    </row>
    <row r="296" spans="1:10" ht="12.75" customHeight="1" x14ac:dyDescent="0.3">
      <c r="A296" s="28">
        <v>3</v>
      </c>
      <c r="B296" s="28">
        <v>48</v>
      </c>
      <c r="C296" s="28">
        <v>8</v>
      </c>
      <c r="D296" s="29" t="s">
        <v>94</v>
      </c>
      <c r="E296" s="30" t="s">
        <v>95</v>
      </c>
      <c r="F296" s="33" t="s">
        <v>98</v>
      </c>
      <c r="G296" s="33">
        <v>4.4999999999999998E-2</v>
      </c>
      <c r="H296" s="33">
        <v>1E-3</v>
      </c>
      <c r="I296" s="33"/>
      <c r="J296" s="33"/>
    </row>
    <row r="297" spans="1:10" ht="12.75" customHeight="1" x14ac:dyDescent="0.3">
      <c r="A297" s="28">
        <v>3</v>
      </c>
      <c r="B297" s="28">
        <v>48</v>
      </c>
      <c r="C297" s="28">
        <v>8</v>
      </c>
      <c r="D297" s="29" t="s">
        <v>94</v>
      </c>
      <c r="E297" s="30" t="s">
        <v>95</v>
      </c>
      <c r="F297" s="33" t="s">
        <v>99</v>
      </c>
      <c r="G297" s="33">
        <v>4.4999999999999998E-2</v>
      </c>
      <c r="H297" s="33">
        <v>1E-3</v>
      </c>
      <c r="I297" s="33"/>
      <c r="J297" s="33"/>
    </row>
    <row r="298" spans="1:10" ht="12.75" customHeight="1" x14ac:dyDescent="0.3">
      <c r="A298" s="28">
        <v>4</v>
      </c>
      <c r="B298" s="28">
        <v>48</v>
      </c>
      <c r="C298" s="28">
        <v>2</v>
      </c>
      <c r="D298" s="29" t="s">
        <v>94</v>
      </c>
      <c r="E298" s="30" t="s">
        <v>95</v>
      </c>
      <c r="F298" s="33" t="s">
        <v>96</v>
      </c>
      <c r="G298" s="33">
        <v>0.05</v>
      </c>
      <c r="H298" s="33">
        <v>4.0000000000000001E-3</v>
      </c>
      <c r="I298" s="33">
        <v>0</v>
      </c>
      <c r="J298" s="33"/>
    </row>
    <row r="299" spans="1:10" ht="12.75" customHeight="1" x14ac:dyDescent="0.3">
      <c r="A299" s="28">
        <v>4</v>
      </c>
      <c r="B299" s="28">
        <v>48</v>
      </c>
      <c r="C299" s="28">
        <v>2</v>
      </c>
      <c r="D299" s="29" t="s">
        <v>94</v>
      </c>
      <c r="E299" s="30" t="s">
        <v>95</v>
      </c>
      <c r="F299" s="33" t="s">
        <v>97</v>
      </c>
      <c r="G299" s="33">
        <v>4.2999999999999997E-2</v>
      </c>
      <c r="H299" s="33">
        <v>-3.0000000000000001E-3</v>
      </c>
      <c r="I299" s="33"/>
      <c r="J299" s="33"/>
    </row>
    <row r="300" spans="1:10" ht="12.75" customHeight="1" x14ac:dyDescent="0.3">
      <c r="A300" s="28">
        <v>4</v>
      </c>
      <c r="B300" s="28">
        <v>48</v>
      </c>
      <c r="C300" s="28">
        <v>2</v>
      </c>
      <c r="D300" s="29" t="s">
        <v>94</v>
      </c>
      <c r="E300" s="30" t="s">
        <v>95</v>
      </c>
      <c r="F300" s="33" t="s">
        <v>98</v>
      </c>
      <c r="G300" s="33">
        <v>4.4999999999999998E-2</v>
      </c>
      <c r="H300" s="33">
        <v>-1E-3</v>
      </c>
      <c r="I300" s="33"/>
      <c r="J300" s="33"/>
    </row>
    <row r="301" spans="1:10" ht="12.75" customHeight="1" x14ac:dyDescent="0.3">
      <c r="A301" s="28">
        <v>4</v>
      </c>
      <c r="B301" s="28">
        <v>48</v>
      </c>
      <c r="C301" s="28">
        <v>2</v>
      </c>
      <c r="D301" s="29" t="s">
        <v>94</v>
      </c>
      <c r="E301" s="30" t="s">
        <v>95</v>
      </c>
      <c r="F301" s="33" t="s">
        <v>99</v>
      </c>
      <c r="G301" s="33">
        <v>4.5999999999999999E-2</v>
      </c>
      <c r="H301" s="33">
        <v>0</v>
      </c>
      <c r="I301" s="33"/>
      <c r="J301" s="33"/>
    </row>
    <row r="302" spans="1:10" ht="12.75" customHeight="1" x14ac:dyDescent="0.3">
      <c r="A302" s="28">
        <v>5</v>
      </c>
      <c r="B302" s="28">
        <v>48</v>
      </c>
      <c r="C302" s="28">
        <v>2</v>
      </c>
      <c r="D302" s="34" t="s">
        <v>94</v>
      </c>
      <c r="E302" s="35" t="s">
        <v>95</v>
      </c>
      <c r="F302" s="36" t="s">
        <v>100</v>
      </c>
      <c r="G302" s="36">
        <v>4.7E-2</v>
      </c>
      <c r="H302" s="36">
        <v>2E-3</v>
      </c>
      <c r="I302" s="36">
        <v>0</v>
      </c>
      <c r="J302" s="36"/>
    </row>
    <row r="303" spans="1:10" ht="12.75" customHeight="1" x14ac:dyDescent="0.3">
      <c r="A303" s="28">
        <v>5</v>
      </c>
      <c r="B303" s="28">
        <v>48</v>
      </c>
      <c r="C303" s="28">
        <v>2</v>
      </c>
      <c r="D303" s="34" t="s">
        <v>94</v>
      </c>
      <c r="E303" s="35" t="s">
        <v>95</v>
      </c>
      <c r="F303" s="36" t="s">
        <v>101</v>
      </c>
      <c r="G303" s="36">
        <v>4.2999999999999997E-2</v>
      </c>
      <c r="H303" s="36">
        <v>-2E-3</v>
      </c>
      <c r="I303" s="36"/>
      <c r="J303" s="36"/>
    </row>
    <row r="304" spans="1:10" ht="12.75" customHeight="1" x14ac:dyDescent="0.3">
      <c r="A304" s="28">
        <v>5</v>
      </c>
      <c r="B304" s="28">
        <v>48</v>
      </c>
      <c r="C304" s="28">
        <v>2</v>
      </c>
      <c r="D304" s="34" t="s">
        <v>94</v>
      </c>
      <c r="E304" s="35" t="s">
        <v>95</v>
      </c>
      <c r="F304" s="36" t="s">
        <v>102</v>
      </c>
      <c r="G304" s="36">
        <v>4.9000000000000002E-2</v>
      </c>
      <c r="H304" s="36">
        <v>4.0000000000000001E-3</v>
      </c>
      <c r="I304" s="36"/>
      <c r="J304" s="36"/>
    </row>
    <row r="305" spans="1:10" ht="12.75" customHeight="1" x14ac:dyDescent="0.3">
      <c r="A305" s="28">
        <v>5</v>
      </c>
      <c r="B305" s="28">
        <v>48</v>
      </c>
      <c r="C305" s="28">
        <v>2</v>
      </c>
      <c r="D305" s="34" t="s">
        <v>94</v>
      </c>
      <c r="E305" s="35" t="s">
        <v>95</v>
      </c>
      <c r="F305" s="36" t="s">
        <v>103</v>
      </c>
      <c r="G305" s="36">
        <v>4.2000000000000003E-2</v>
      </c>
      <c r="H305" s="36">
        <v>-3.0000000000000001E-3</v>
      </c>
      <c r="I305" s="36"/>
      <c r="J305" s="36"/>
    </row>
    <row r="306" spans="1:10" ht="12.75" customHeight="1" x14ac:dyDescent="0.3">
      <c r="A306" s="28">
        <v>6</v>
      </c>
      <c r="B306" s="28">
        <v>48</v>
      </c>
      <c r="C306" s="28">
        <v>2</v>
      </c>
      <c r="D306" s="34" t="s">
        <v>94</v>
      </c>
      <c r="E306" s="35" t="s">
        <v>95</v>
      </c>
      <c r="F306" s="36" t="s">
        <v>100</v>
      </c>
      <c r="G306" s="36">
        <v>4.7E-2</v>
      </c>
      <c r="H306" s="36">
        <v>2E-3</v>
      </c>
      <c r="I306" s="36">
        <v>0</v>
      </c>
      <c r="J306" s="36"/>
    </row>
    <row r="307" spans="1:10" ht="12.75" customHeight="1" x14ac:dyDescent="0.3">
      <c r="A307" s="28">
        <v>6</v>
      </c>
      <c r="B307" s="28">
        <v>48</v>
      </c>
      <c r="C307" s="28">
        <v>2</v>
      </c>
      <c r="D307" s="34" t="s">
        <v>94</v>
      </c>
      <c r="E307" s="35" t="s">
        <v>95</v>
      </c>
      <c r="F307" s="36" t="s">
        <v>101</v>
      </c>
      <c r="G307" s="36">
        <v>4.2999999999999997E-2</v>
      </c>
      <c r="H307" s="36">
        <v>-2E-3</v>
      </c>
      <c r="I307" s="36"/>
      <c r="J307" s="36"/>
    </row>
    <row r="308" spans="1:10" ht="12.75" customHeight="1" x14ac:dyDescent="0.3">
      <c r="A308" s="28">
        <v>6</v>
      </c>
      <c r="B308" s="28">
        <v>48</v>
      </c>
      <c r="C308" s="28">
        <v>2</v>
      </c>
      <c r="D308" s="34" t="s">
        <v>94</v>
      </c>
      <c r="E308" s="35" t="s">
        <v>95</v>
      </c>
      <c r="F308" s="36" t="s">
        <v>102</v>
      </c>
      <c r="G308" s="36">
        <v>4.9000000000000002E-2</v>
      </c>
      <c r="H308" s="36">
        <v>4.0000000000000001E-3</v>
      </c>
      <c r="I308" s="36"/>
      <c r="J308" s="36"/>
    </row>
    <row r="309" spans="1:10" ht="12.75" customHeight="1" x14ac:dyDescent="0.3">
      <c r="A309" s="28">
        <v>6</v>
      </c>
      <c r="B309" s="28">
        <v>48</v>
      </c>
      <c r="C309" s="28">
        <v>2</v>
      </c>
      <c r="D309" s="34" t="s">
        <v>94</v>
      </c>
      <c r="E309" s="35" t="s">
        <v>95</v>
      </c>
      <c r="F309" s="36" t="s">
        <v>103</v>
      </c>
      <c r="G309" s="36">
        <v>4.2000000000000003E-2</v>
      </c>
      <c r="H309" s="36">
        <v>-3.0000000000000001E-3</v>
      </c>
      <c r="I309" s="36"/>
      <c r="J309" s="36"/>
    </row>
    <row r="310" spans="1:10" ht="12.75" customHeight="1" x14ac:dyDescent="0.3">
      <c r="A310" s="28">
        <v>1</v>
      </c>
      <c r="B310" s="28">
        <v>72</v>
      </c>
      <c r="C310" s="28">
        <v>3</v>
      </c>
      <c r="D310" s="29" t="s">
        <v>94</v>
      </c>
      <c r="E310" s="30" t="s">
        <v>95</v>
      </c>
      <c r="F310" s="33" t="s">
        <v>96</v>
      </c>
      <c r="G310" s="33">
        <v>4.2999999999999997E-2</v>
      </c>
      <c r="H310" s="33">
        <v>0</v>
      </c>
      <c r="I310" s="33">
        <v>0</v>
      </c>
      <c r="J310" s="33"/>
    </row>
    <row r="311" spans="1:10" ht="12.75" customHeight="1" x14ac:dyDescent="0.3">
      <c r="A311" s="28">
        <v>1</v>
      </c>
      <c r="B311" s="28">
        <v>72</v>
      </c>
      <c r="C311" s="28">
        <v>3</v>
      </c>
      <c r="D311" s="29" t="s">
        <v>94</v>
      </c>
      <c r="E311" s="30" t="s">
        <v>95</v>
      </c>
      <c r="F311" s="33" t="s">
        <v>97</v>
      </c>
      <c r="G311" s="33">
        <v>4.2000000000000003E-2</v>
      </c>
      <c r="H311" s="33">
        <v>-1E-3</v>
      </c>
      <c r="I311" s="33"/>
      <c r="J311" s="33"/>
    </row>
    <row r="312" spans="1:10" ht="12.75" customHeight="1" x14ac:dyDescent="0.3">
      <c r="A312" s="28">
        <v>1</v>
      </c>
      <c r="B312" s="28">
        <v>72</v>
      </c>
      <c r="C312" s="28">
        <v>3</v>
      </c>
      <c r="D312" s="29" t="s">
        <v>94</v>
      </c>
      <c r="E312" s="30" t="s">
        <v>95</v>
      </c>
      <c r="F312" s="33" t="s">
        <v>98</v>
      </c>
      <c r="G312" s="33">
        <v>4.2999999999999997E-2</v>
      </c>
      <c r="H312" s="33">
        <v>1E-3</v>
      </c>
      <c r="I312" s="33"/>
      <c r="J312" s="33"/>
    </row>
    <row r="313" spans="1:10" ht="12.75" customHeight="1" x14ac:dyDescent="0.3">
      <c r="A313" s="28">
        <v>1</v>
      </c>
      <c r="B313" s="28">
        <v>72</v>
      </c>
      <c r="C313" s="28">
        <v>3</v>
      </c>
      <c r="D313" s="29" t="s">
        <v>94</v>
      </c>
      <c r="E313" s="30" t="s">
        <v>95</v>
      </c>
      <c r="F313" s="33" t="s">
        <v>99</v>
      </c>
      <c r="G313" s="33">
        <v>4.2999999999999997E-2</v>
      </c>
      <c r="H313" s="33">
        <v>0</v>
      </c>
      <c r="I313" s="33"/>
      <c r="J313" s="33"/>
    </row>
    <row r="314" spans="1:10" ht="12.75" customHeight="1" x14ac:dyDescent="0.3">
      <c r="A314" s="28">
        <v>2</v>
      </c>
      <c r="B314" s="28">
        <v>72</v>
      </c>
      <c r="C314" s="28">
        <v>6</v>
      </c>
      <c r="D314" s="29" t="s">
        <v>94</v>
      </c>
      <c r="E314" s="30" t="s">
        <v>95</v>
      </c>
      <c r="F314" s="33" t="s">
        <v>96</v>
      </c>
      <c r="G314" s="33">
        <v>4.2999999999999997E-2</v>
      </c>
      <c r="H314" s="33">
        <v>0</v>
      </c>
      <c r="I314" s="33">
        <v>0</v>
      </c>
      <c r="J314" s="33"/>
    </row>
    <row r="315" spans="1:10" ht="12.75" customHeight="1" x14ac:dyDescent="0.3">
      <c r="A315" s="28">
        <v>2</v>
      </c>
      <c r="B315" s="28">
        <v>72</v>
      </c>
      <c r="C315" s="28">
        <v>6</v>
      </c>
      <c r="D315" s="29" t="s">
        <v>94</v>
      </c>
      <c r="E315" s="30" t="s">
        <v>95</v>
      </c>
      <c r="F315" s="33" t="s">
        <v>97</v>
      </c>
      <c r="G315" s="33">
        <v>4.2000000000000003E-2</v>
      </c>
      <c r="H315" s="33">
        <v>-1E-3</v>
      </c>
      <c r="I315" s="33"/>
      <c r="J315" s="33"/>
    </row>
    <row r="316" spans="1:10" ht="12.75" customHeight="1" x14ac:dyDescent="0.3">
      <c r="A316" s="28">
        <v>2</v>
      </c>
      <c r="B316" s="28">
        <v>72</v>
      </c>
      <c r="C316" s="28">
        <v>6</v>
      </c>
      <c r="D316" s="29" t="s">
        <v>94</v>
      </c>
      <c r="E316" s="30" t="s">
        <v>95</v>
      </c>
      <c r="F316" s="33" t="s">
        <v>98</v>
      </c>
      <c r="G316" s="33">
        <v>4.3999999999999997E-2</v>
      </c>
      <c r="H316" s="33">
        <v>1E-3</v>
      </c>
      <c r="I316" s="33"/>
      <c r="J316" s="33"/>
    </row>
    <row r="317" spans="1:10" ht="12.75" customHeight="1" x14ac:dyDescent="0.3">
      <c r="A317" s="28">
        <v>2</v>
      </c>
      <c r="B317" s="28">
        <v>72</v>
      </c>
      <c r="C317" s="28">
        <v>6</v>
      </c>
      <c r="D317" s="29" t="s">
        <v>94</v>
      </c>
      <c r="E317" s="30" t="s">
        <v>95</v>
      </c>
      <c r="F317" s="33" t="s">
        <v>99</v>
      </c>
      <c r="G317" s="33">
        <v>4.2999999999999997E-2</v>
      </c>
      <c r="H317" s="33">
        <v>0</v>
      </c>
      <c r="I317" s="33"/>
      <c r="J317" s="33"/>
    </row>
    <row r="318" spans="1:10" ht="12.75" customHeight="1" x14ac:dyDescent="0.3">
      <c r="A318" s="28">
        <v>3</v>
      </c>
      <c r="B318" s="28">
        <v>72</v>
      </c>
      <c r="C318" s="28">
        <v>9</v>
      </c>
      <c r="D318" s="29" t="s">
        <v>94</v>
      </c>
      <c r="E318" s="30" t="s">
        <v>95</v>
      </c>
      <c r="F318" s="33" t="s">
        <v>96</v>
      </c>
      <c r="G318" s="33">
        <v>4.3999999999999997E-2</v>
      </c>
      <c r="H318" s="33">
        <v>2E-3</v>
      </c>
      <c r="I318" s="33">
        <v>0</v>
      </c>
      <c r="J318" s="33"/>
    </row>
    <row r="319" spans="1:10" ht="12.75" customHeight="1" x14ac:dyDescent="0.3">
      <c r="A319" s="28">
        <v>3</v>
      </c>
      <c r="B319" s="28">
        <v>72</v>
      </c>
      <c r="C319" s="28">
        <v>9</v>
      </c>
      <c r="D319" s="29" t="s">
        <v>94</v>
      </c>
      <c r="E319" s="30" t="s">
        <v>95</v>
      </c>
      <c r="F319" s="33" t="s">
        <v>97</v>
      </c>
      <c r="G319" s="33">
        <v>4.2000000000000003E-2</v>
      </c>
      <c r="H319" s="33">
        <v>-1E-3</v>
      </c>
      <c r="I319" s="33"/>
      <c r="J319" s="33"/>
    </row>
    <row r="320" spans="1:10" ht="12.75" customHeight="1" x14ac:dyDescent="0.3">
      <c r="A320" s="28">
        <v>3</v>
      </c>
      <c r="B320" s="28">
        <v>72</v>
      </c>
      <c r="C320" s="28">
        <v>9</v>
      </c>
      <c r="D320" s="29" t="s">
        <v>94</v>
      </c>
      <c r="E320" s="30" t="s">
        <v>95</v>
      </c>
      <c r="F320" s="33" t="s">
        <v>98</v>
      </c>
      <c r="G320" s="33">
        <v>4.2000000000000003E-2</v>
      </c>
      <c r="H320" s="33">
        <v>-1E-3</v>
      </c>
      <c r="I320" s="33"/>
      <c r="J320" s="33"/>
    </row>
    <row r="321" spans="1:16" ht="12.75" customHeight="1" x14ac:dyDescent="0.3">
      <c r="A321" s="28">
        <v>3</v>
      </c>
      <c r="B321" s="28">
        <v>72</v>
      </c>
      <c r="C321" s="28">
        <v>9</v>
      </c>
      <c r="D321" s="29" t="s">
        <v>94</v>
      </c>
      <c r="E321" s="30" t="s">
        <v>95</v>
      </c>
      <c r="F321" s="33" t="s">
        <v>99</v>
      </c>
      <c r="G321" s="33">
        <v>4.2999999999999997E-2</v>
      </c>
      <c r="H321" s="33">
        <v>0</v>
      </c>
      <c r="I321" s="33"/>
      <c r="J321" s="33"/>
    </row>
    <row r="322" spans="1:16" ht="12.75" customHeight="1" x14ac:dyDescent="0.3">
      <c r="A322" s="28">
        <v>4</v>
      </c>
      <c r="B322" s="28">
        <v>72</v>
      </c>
      <c r="C322" s="28">
        <v>3</v>
      </c>
      <c r="D322" s="29" t="s">
        <v>94</v>
      </c>
      <c r="E322" s="30" t="s">
        <v>95</v>
      </c>
      <c r="F322" s="33" t="s">
        <v>96</v>
      </c>
      <c r="G322" s="33">
        <v>4.9000000000000002E-2</v>
      </c>
      <c r="H322" s="33">
        <v>2E-3</v>
      </c>
      <c r="I322" s="33">
        <v>0</v>
      </c>
      <c r="J322" s="33"/>
    </row>
    <row r="323" spans="1:16" ht="12.75" customHeight="1" x14ac:dyDescent="0.3">
      <c r="A323" s="28">
        <v>4</v>
      </c>
      <c r="B323" s="28">
        <v>72</v>
      </c>
      <c r="C323" s="28">
        <v>3</v>
      </c>
      <c r="D323" s="29" t="s">
        <v>94</v>
      </c>
      <c r="E323" s="30" t="s">
        <v>95</v>
      </c>
      <c r="F323" s="33" t="s">
        <v>97</v>
      </c>
      <c r="G323" s="33">
        <v>0.05</v>
      </c>
      <c r="H323" s="33">
        <v>3.0000000000000001E-3</v>
      </c>
      <c r="I323" s="33"/>
      <c r="J323" s="33"/>
    </row>
    <row r="324" spans="1:16" ht="12.75" customHeight="1" x14ac:dyDescent="0.3">
      <c r="A324" s="28">
        <v>4</v>
      </c>
      <c r="B324" s="28">
        <v>72</v>
      </c>
      <c r="C324" s="28">
        <v>3</v>
      </c>
      <c r="D324" s="29" t="s">
        <v>94</v>
      </c>
      <c r="E324" s="30" t="s">
        <v>95</v>
      </c>
      <c r="F324" s="33" t="s">
        <v>98</v>
      </c>
      <c r="G324" s="33">
        <v>4.3999999999999997E-2</v>
      </c>
      <c r="H324" s="33">
        <v>-3.0000000000000001E-3</v>
      </c>
      <c r="I324" s="33"/>
      <c r="J324" s="33"/>
    </row>
    <row r="325" spans="1:16" ht="12.75" customHeight="1" x14ac:dyDescent="0.3">
      <c r="A325" s="28">
        <v>4</v>
      </c>
      <c r="B325" s="28">
        <v>72</v>
      </c>
      <c r="C325" s="28">
        <v>3</v>
      </c>
      <c r="D325" s="29" t="s">
        <v>94</v>
      </c>
      <c r="E325" s="30" t="s">
        <v>95</v>
      </c>
      <c r="F325" s="33" t="s">
        <v>99</v>
      </c>
      <c r="G325" s="33">
        <v>4.3999999999999997E-2</v>
      </c>
      <c r="H325" s="33">
        <v>-3.0000000000000001E-3</v>
      </c>
      <c r="I325" s="33"/>
      <c r="J325" s="33"/>
    </row>
    <row r="326" spans="1:16" ht="12.75" customHeight="1" x14ac:dyDescent="0.3">
      <c r="A326" s="28">
        <v>5</v>
      </c>
      <c r="B326" s="28">
        <v>72</v>
      </c>
      <c r="C326" s="28">
        <v>3</v>
      </c>
      <c r="D326" s="34" t="s">
        <v>94</v>
      </c>
      <c r="E326" s="35" t="s">
        <v>95</v>
      </c>
      <c r="F326" s="36" t="s">
        <v>100</v>
      </c>
      <c r="G326" s="36">
        <v>4.7E-2</v>
      </c>
      <c r="H326" s="36">
        <v>3.0000000000000001E-3</v>
      </c>
      <c r="I326" s="36">
        <v>0</v>
      </c>
      <c r="J326" s="36"/>
    </row>
    <row r="327" spans="1:16" ht="12.75" customHeight="1" x14ac:dyDescent="0.3">
      <c r="A327" s="28">
        <v>5</v>
      </c>
      <c r="B327" s="28">
        <v>72</v>
      </c>
      <c r="C327" s="28">
        <v>3</v>
      </c>
      <c r="D327" s="34" t="s">
        <v>94</v>
      </c>
      <c r="E327" s="35" t="s">
        <v>95</v>
      </c>
      <c r="F327" s="36" t="s">
        <v>101</v>
      </c>
      <c r="G327" s="36">
        <v>4.2000000000000003E-2</v>
      </c>
      <c r="H327" s="36">
        <v>-2E-3</v>
      </c>
      <c r="I327" s="36"/>
      <c r="J327" s="36"/>
    </row>
    <row r="328" spans="1:16" ht="12.75" customHeight="1" x14ac:dyDescent="0.3">
      <c r="A328" s="28">
        <v>5</v>
      </c>
      <c r="B328" s="28">
        <v>72</v>
      </c>
      <c r="C328" s="28">
        <v>3</v>
      </c>
      <c r="D328" s="34" t="s">
        <v>94</v>
      </c>
      <c r="E328" s="35" t="s">
        <v>95</v>
      </c>
      <c r="F328" s="36" t="s">
        <v>102</v>
      </c>
      <c r="G328" s="36">
        <v>4.2999999999999997E-2</v>
      </c>
      <c r="H328" s="36">
        <v>0</v>
      </c>
      <c r="I328" s="36"/>
      <c r="J328" s="36"/>
    </row>
    <row r="329" spans="1:16" ht="12.75" customHeight="1" x14ac:dyDescent="0.3">
      <c r="A329" s="28">
        <v>5</v>
      </c>
      <c r="B329" s="28">
        <v>72</v>
      </c>
      <c r="C329" s="28">
        <v>3</v>
      </c>
      <c r="D329" s="34" t="s">
        <v>94</v>
      </c>
      <c r="E329" s="35" t="s">
        <v>95</v>
      </c>
      <c r="F329" s="36" t="s">
        <v>103</v>
      </c>
      <c r="G329" s="36">
        <v>4.2000000000000003E-2</v>
      </c>
      <c r="H329" s="36">
        <v>-1E-3</v>
      </c>
      <c r="I329" s="36"/>
      <c r="J329" s="36"/>
    </row>
    <row r="330" spans="1:16" ht="12.75" customHeight="1" x14ac:dyDescent="0.3">
      <c r="A330" s="28">
        <v>6</v>
      </c>
      <c r="B330" s="28">
        <v>72</v>
      </c>
      <c r="C330" s="28">
        <v>3</v>
      </c>
      <c r="D330" s="34" t="s">
        <v>94</v>
      </c>
      <c r="E330" s="35" t="s">
        <v>95</v>
      </c>
      <c r="F330" s="36" t="s">
        <v>100</v>
      </c>
      <c r="G330" s="36">
        <v>4.7E-2</v>
      </c>
      <c r="H330" s="36">
        <v>3.0000000000000001E-3</v>
      </c>
      <c r="I330" s="36">
        <v>0</v>
      </c>
      <c r="J330" s="36"/>
    </row>
    <row r="331" spans="1:16" ht="12.75" customHeight="1" x14ac:dyDescent="0.3">
      <c r="A331" s="28">
        <v>6</v>
      </c>
      <c r="B331" s="28">
        <v>72</v>
      </c>
      <c r="C331" s="28">
        <v>3</v>
      </c>
      <c r="D331" s="34" t="s">
        <v>94</v>
      </c>
      <c r="E331" s="35" t="s">
        <v>95</v>
      </c>
      <c r="F331" s="36" t="s">
        <v>101</v>
      </c>
      <c r="G331" s="36">
        <v>4.2000000000000003E-2</v>
      </c>
      <c r="H331" s="36">
        <v>-2E-3</v>
      </c>
      <c r="I331" s="36"/>
      <c r="J331" s="36"/>
    </row>
    <row r="332" spans="1:16" ht="12.75" customHeight="1" x14ac:dyDescent="0.3">
      <c r="A332" s="28">
        <v>6</v>
      </c>
      <c r="B332" s="28">
        <v>72</v>
      </c>
      <c r="C332" s="28">
        <v>3</v>
      </c>
      <c r="D332" s="34" t="s">
        <v>94</v>
      </c>
      <c r="E332" s="35" t="s">
        <v>95</v>
      </c>
      <c r="F332" s="36" t="s">
        <v>102</v>
      </c>
      <c r="G332" s="36">
        <v>4.2999999999999997E-2</v>
      </c>
      <c r="H332" s="36">
        <v>0</v>
      </c>
      <c r="I332" s="36"/>
      <c r="J332" s="36"/>
    </row>
    <row r="333" spans="1:16" ht="12.75" customHeight="1" x14ac:dyDescent="0.3">
      <c r="A333" s="28">
        <v>6</v>
      </c>
      <c r="B333" s="28">
        <v>72</v>
      </c>
      <c r="C333" s="28">
        <v>3</v>
      </c>
      <c r="D333" s="34" t="s">
        <v>94</v>
      </c>
      <c r="E333" s="35" t="s">
        <v>95</v>
      </c>
      <c r="F333" s="36" t="s">
        <v>103</v>
      </c>
      <c r="G333" s="36">
        <v>4.2000000000000003E-2</v>
      </c>
      <c r="H333" s="36">
        <v>-1E-3</v>
      </c>
      <c r="I333" s="36"/>
      <c r="J333" s="36"/>
    </row>
    <row r="334" spans="1:16" ht="12.75" customHeight="1" x14ac:dyDescent="0.3">
      <c r="A334" s="28">
        <v>1</v>
      </c>
      <c r="B334" s="28">
        <v>24</v>
      </c>
      <c r="C334" s="28">
        <v>1</v>
      </c>
      <c r="D334" s="29" t="s">
        <v>104</v>
      </c>
      <c r="E334" s="30" t="s">
        <v>26</v>
      </c>
      <c r="F334" s="29" t="s">
        <v>105</v>
      </c>
      <c r="G334" s="29">
        <v>0.41699999999999998</v>
      </c>
      <c r="H334" s="29">
        <v>0.373</v>
      </c>
      <c r="I334" s="29">
        <v>0.378</v>
      </c>
      <c r="J334" s="29">
        <f>I334-0.0202</f>
        <v>0.35780000000000001</v>
      </c>
      <c r="K334" s="31">
        <f t="shared" ref="K334:K381" si="9">AVERAGE(L334:M334)*0.1</f>
        <v>29500</v>
      </c>
      <c r="L334" s="31">
        <f>39/(0.01*0.01)</f>
        <v>390000</v>
      </c>
      <c r="M334" s="31">
        <f>2/(0.001*0.01)</f>
        <v>199999.99999999997</v>
      </c>
      <c r="N334" s="32">
        <f t="shared" ref="N318:N381" si="10">LOG10(K334)</f>
        <v>4.4698220159781634</v>
      </c>
      <c r="O334" s="31">
        <f>J334/K334</f>
        <v>1.2128813559322034E-5</v>
      </c>
      <c r="P334" s="32">
        <f>J334/N334</f>
        <v>8.0047930034122416E-2</v>
      </c>
    </row>
    <row r="335" spans="1:16" ht="12.75" customHeight="1" x14ac:dyDescent="0.3">
      <c r="A335" s="28">
        <v>1</v>
      </c>
      <c r="B335" s="28">
        <v>24</v>
      </c>
      <c r="C335" s="28">
        <v>1</v>
      </c>
      <c r="D335" s="29" t="s">
        <v>104</v>
      </c>
      <c r="E335" s="30" t="s">
        <v>26</v>
      </c>
      <c r="F335" s="29" t="s">
        <v>106</v>
      </c>
      <c r="G335" s="29">
        <v>0.38500000000000001</v>
      </c>
      <c r="H335" s="29">
        <v>0.34</v>
      </c>
      <c r="I335" s="29"/>
      <c r="J335" s="29"/>
      <c r="K335" s="31">
        <f t="shared" si="9"/>
        <v>29500</v>
      </c>
      <c r="L335" s="31">
        <f>39/(0.01*0.01)</f>
        <v>390000</v>
      </c>
      <c r="M335" s="31">
        <f>2/(0.001*0.01)</f>
        <v>199999.99999999997</v>
      </c>
      <c r="N335" s="32">
        <f t="shared" si="10"/>
        <v>4.4698220159781634</v>
      </c>
    </row>
    <row r="336" spans="1:16" ht="12.75" customHeight="1" x14ac:dyDescent="0.3">
      <c r="A336" s="28">
        <v>1</v>
      </c>
      <c r="B336" s="28">
        <v>24</v>
      </c>
      <c r="C336" s="28">
        <v>1</v>
      </c>
      <c r="D336" s="29" t="s">
        <v>104</v>
      </c>
      <c r="E336" s="30" t="s">
        <v>26</v>
      </c>
      <c r="F336" s="29" t="s">
        <v>107</v>
      </c>
      <c r="G336" s="29">
        <v>0.48899999999999999</v>
      </c>
      <c r="H336" s="29">
        <v>0.44500000000000001</v>
      </c>
      <c r="I336" s="29"/>
      <c r="J336" s="29"/>
      <c r="K336" s="31">
        <f t="shared" si="9"/>
        <v>29500</v>
      </c>
      <c r="L336" s="31">
        <f>39/(0.01*0.01)</f>
        <v>390000</v>
      </c>
      <c r="M336" s="31">
        <f>2/(0.001*0.01)</f>
        <v>199999.99999999997</v>
      </c>
      <c r="N336" s="32">
        <f t="shared" si="10"/>
        <v>4.4698220159781634</v>
      </c>
    </row>
    <row r="337" spans="1:16" ht="12.75" customHeight="1" x14ac:dyDescent="0.3">
      <c r="A337" s="28">
        <v>1</v>
      </c>
      <c r="B337" s="28">
        <v>24</v>
      </c>
      <c r="C337" s="28">
        <v>1</v>
      </c>
      <c r="D337" s="29" t="s">
        <v>104</v>
      </c>
      <c r="E337" s="30" t="s">
        <v>26</v>
      </c>
      <c r="F337" s="29" t="s">
        <v>108</v>
      </c>
      <c r="G337" s="29">
        <v>0.4</v>
      </c>
      <c r="H337" s="29">
        <v>0.35599999999999998</v>
      </c>
      <c r="I337" s="29"/>
      <c r="J337" s="29"/>
      <c r="K337" s="31">
        <f t="shared" si="9"/>
        <v>29500</v>
      </c>
      <c r="L337" s="31">
        <f>39/(0.01*0.01)</f>
        <v>390000</v>
      </c>
      <c r="M337" s="31">
        <f>2/(0.001*0.01)</f>
        <v>199999.99999999997</v>
      </c>
      <c r="N337" s="32">
        <f t="shared" si="10"/>
        <v>4.4698220159781634</v>
      </c>
    </row>
    <row r="338" spans="1:16" ht="12.75" customHeight="1" x14ac:dyDescent="0.3">
      <c r="A338" s="28">
        <v>2</v>
      </c>
      <c r="B338" s="28">
        <v>24</v>
      </c>
      <c r="C338" s="28">
        <v>4</v>
      </c>
      <c r="D338" s="29" t="s">
        <v>104</v>
      </c>
      <c r="E338" s="30" t="s">
        <v>26</v>
      </c>
      <c r="F338" s="33" t="s">
        <v>105</v>
      </c>
      <c r="G338" s="33">
        <v>0.70299999999999996</v>
      </c>
      <c r="H338" s="33">
        <v>0.65800000000000003</v>
      </c>
      <c r="I338" s="33">
        <v>0.88600000000000001</v>
      </c>
      <c r="J338" s="29">
        <f>I338-0.0202</f>
        <v>0.86580000000000001</v>
      </c>
      <c r="K338" s="31">
        <f t="shared" si="9"/>
        <v>73500</v>
      </c>
      <c r="L338" s="31">
        <f>67/(0.01*0.01)</f>
        <v>670000</v>
      </c>
      <c r="M338" s="31">
        <f>8/(0.001*0.01)</f>
        <v>799999.99999999988</v>
      </c>
      <c r="N338" s="32">
        <f t="shared" si="10"/>
        <v>4.8662873390841952</v>
      </c>
      <c r="O338" s="31">
        <f>J338/K338</f>
        <v>1.1779591836734694E-5</v>
      </c>
      <c r="P338" s="32">
        <f>J338/N338</f>
        <v>0.17791797723209213</v>
      </c>
    </row>
    <row r="339" spans="1:16" ht="12.75" customHeight="1" x14ac:dyDescent="0.3">
      <c r="A339" s="28">
        <v>2</v>
      </c>
      <c r="B339" s="28">
        <v>24</v>
      </c>
      <c r="C339" s="28">
        <v>4</v>
      </c>
      <c r="D339" s="29" t="s">
        <v>104</v>
      </c>
      <c r="E339" s="30" t="s">
        <v>26</v>
      </c>
      <c r="F339" s="33" t="s">
        <v>106</v>
      </c>
      <c r="G339" s="33">
        <v>1.2210000000000001</v>
      </c>
      <c r="H339" s="33">
        <v>1.1759999999999999</v>
      </c>
      <c r="I339" s="33"/>
      <c r="J339" s="29"/>
      <c r="K339" s="31">
        <f t="shared" si="9"/>
        <v>73500</v>
      </c>
      <c r="L339" s="31">
        <f>67/(0.01*0.01)</f>
        <v>670000</v>
      </c>
      <c r="M339" s="31">
        <f>8/(0.001*0.01)</f>
        <v>799999.99999999988</v>
      </c>
      <c r="N339" s="32">
        <f t="shared" si="10"/>
        <v>4.8662873390841952</v>
      </c>
    </row>
    <row r="340" spans="1:16" ht="12.75" customHeight="1" x14ac:dyDescent="0.3">
      <c r="A340" s="28">
        <v>2</v>
      </c>
      <c r="B340" s="28">
        <v>24</v>
      </c>
      <c r="C340" s="28">
        <v>4</v>
      </c>
      <c r="D340" s="29" t="s">
        <v>104</v>
      </c>
      <c r="E340" s="30" t="s">
        <v>26</v>
      </c>
      <c r="F340" s="33" t="s">
        <v>107</v>
      </c>
      <c r="G340" s="33">
        <v>0.52</v>
      </c>
      <c r="H340" s="33">
        <v>0.47599999999999998</v>
      </c>
      <c r="I340" s="33"/>
      <c r="J340" s="29"/>
      <c r="K340" s="31">
        <f t="shared" si="9"/>
        <v>73500</v>
      </c>
      <c r="L340" s="31">
        <f>67/(0.01*0.01)</f>
        <v>670000</v>
      </c>
      <c r="M340" s="31">
        <f>8/(0.001*0.01)</f>
        <v>799999.99999999988</v>
      </c>
      <c r="N340" s="32">
        <f t="shared" si="10"/>
        <v>4.8662873390841952</v>
      </c>
    </row>
    <row r="341" spans="1:16" ht="12.75" customHeight="1" x14ac:dyDescent="0.3">
      <c r="A341" s="28">
        <v>2</v>
      </c>
      <c r="B341" s="28">
        <v>24</v>
      </c>
      <c r="C341" s="28">
        <v>4</v>
      </c>
      <c r="D341" s="29" t="s">
        <v>104</v>
      </c>
      <c r="E341" s="30" t="s">
        <v>26</v>
      </c>
      <c r="F341" s="33" t="s">
        <v>108</v>
      </c>
      <c r="G341" s="33">
        <v>1.28</v>
      </c>
      <c r="H341" s="33">
        <v>1.2350000000000001</v>
      </c>
      <c r="I341" s="33"/>
      <c r="J341" s="29"/>
      <c r="K341" s="31">
        <f t="shared" si="9"/>
        <v>73500</v>
      </c>
      <c r="L341" s="31">
        <f>67/(0.01*0.01)</f>
        <v>670000</v>
      </c>
      <c r="M341" s="31">
        <f>8/(0.001*0.01)</f>
        <v>799999.99999999988</v>
      </c>
      <c r="N341" s="32">
        <f t="shared" si="10"/>
        <v>4.8662873390841952</v>
      </c>
    </row>
    <row r="342" spans="1:16" ht="12.75" customHeight="1" x14ac:dyDescent="0.3">
      <c r="A342" s="28">
        <v>3</v>
      </c>
      <c r="B342" s="28">
        <v>24</v>
      </c>
      <c r="C342" s="28">
        <v>7</v>
      </c>
      <c r="D342" s="29" t="s">
        <v>104</v>
      </c>
      <c r="E342" s="30" t="s">
        <v>26</v>
      </c>
      <c r="F342" s="33" t="s">
        <v>105</v>
      </c>
      <c r="G342" s="33">
        <v>0.56999999999999995</v>
      </c>
      <c r="H342" s="33">
        <v>0.52700000000000002</v>
      </c>
      <c r="I342" s="33">
        <f>AVERAGE(H342,H344:H345)</f>
        <v>0.31766666666666671</v>
      </c>
      <c r="J342" s="29">
        <f>I342-0.0202</f>
        <v>0.29746666666666671</v>
      </c>
      <c r="K342" s="31">
        <f t="shared" si="9"/>
        <v>120500</v>
      </c>
      <c r="L342" s="31">
        <f>71/(0.01*0.01)</f>
        <v>710000</v>
      </c>
      <c r="M342" s="31">
        <f>17/(0.001*0.01)</f>
        <v>1699999.9999999998</v>
      </c>
      <c r="N342" s="32">
        <f t="shared" si="10"/>
        <v>5.0809870469108871</v>
      </c>
      <c r="O342" s="31">
        <f>J342/K342</f>
        <v>2.4686030428769021E-6</v>
      </c>
      <c r="P342" s="32">
        <f>J342/N342</f>
        <v>5.8545055108439804E-2</v>
      </c>
    </row>
    <row r="343" spans="1:16" ht="12.75" customHeight="1" x14ac:dyDescent="0.3">
      <c r="A343" s="28">
        <v>3</v>
      </c>
      <c r="B343" s="28">
        <v>24</v>
      </c>
      <c r="C343" s="28">
        <v>7</v>
      </c>
      <c r="D343" s="29" t="s">
        <v>104</v>
      </c>
      <c r="E343" s="30" t="s">
        <v>26</v>
      </c>
      <c r="F343" s="33" t="s">
        <v>106</v>
      </c>
      <c r="G343" s="33">
        <v>1.343</v>
      </c>
      <c r="H343" s="33" t="s">
        <v>109</v>
      </c>
      <c r="I343" s="33"/>
      <c r="J343" s="29"/>
      <c r="K343" s="31">
        <f t="shared" si="9"/>
        <v>120500</v>
      </c>
      <c r="L343" s="31">
        <f>71/(0.01*0.01)</f>
        <v>710000</v>
      </c>
      <c r="M343" s="31">
        <f>17/(0.001*0.01)</f>
        <v>1699999.9999999998</v>
      </c>
      <c r="N343" s="32">
        <f t="shared" si="10"/>
        <v>5.0809870469108871</v>
      </c>
    </row>
    <row r="344" spans="1:16" ht="12.75" customHeight="1" x14ac:dyDescent="0.3">
      <c r="A344" s="28">
        <v>3</v>
      </c>
      <c r="B344" s="28">
        <v>24</v>
      </c>
      <c r="C344" s="28">
        <v>7</v>
      </c>
      <c r="D344" s="29" t="s">
        <v>104</v>
      </c>
      <c r="E344" s="30" t="s">
        <v>26</v>
      </c>
      <c r="F344" s="33" t="s">
        <v>107</v>
      </c>
      <c r="G344" s="33">
        <v>0.317</v>
      </c>
      <c r="H344" s="33">
        <v>0.27400000000000002</v>
      </c>
      <c r="I344" s="33"/>
      <c r="J344" s="29"/>
      <c r="K344" s="31">
        <f t="shared" si="9"/>
        <v>120500</v>
      </c>
      <c r="L344" s="31">
        <f>71/(0.01*0.01)</f>
        <v>710000</v>
      </c>
      <c r="M344" s="31">
        <f>17/(0.001*0.01)</f>
        <v>1699999.9999999998</v>
      </c>
      <c r="N344" s="32">
        <f t="shared" si="10"/>
        <v>5.0809870469108871</v>
      </c>
    </row>
    <row r="345" spans="1:16" ht="12.75" customHeight="1" x14ac:dyDescent="0.3">
      <c r="A345" s="28">
        <v>3</v>
      </c>
      <c r="B345" s="28">
        <v>24</v>
      </c>
      <c r="C345" s="28">
        <v>7</v>
      </c>
      <c r="D345" s="29" t="s">
        <v>104</v>
      </c>
      <c r="E345" s="30" t="s">
        <v>26</v>
      </c>
      <c r="F345" s="33" t="s">
        <v>108</v>
      </c>
      <c r="G345" s="33">
        <v>0.19500000000000001</v>
      </c>
      <c r="H345" s="33">
        <v>0.152</v>
      </c>
      <c r="I345" s="33"/>
      <c r="J345" s="29"/>
      <c r="K345" s="31">
        <f t="shared" si="9"/>
        <v>120500</v>
      </c>
      <c r="L345" s="31">
        <f>71/(0.01*0.01)</f>
        <v>710000</v>
      </c>
      <c r="M345" s="31">
        <f>17/(0.001*0.01)</f>
        <v>1699999.9999999998</v>
      </c>
      <c r="N345" s="32">
        <f t="shared" si="10"/>
        <v>5.0809870469108871</v>
      </c>
    </row>
    <row r="346" spans="1:16" ht="12.75" customHeight="1" x14ac:dyDescent="0.3">
      <c r="A346" s="28">
        <v>4</v>
      </c>
      <c r="B346" s="28">
        <v>24</v>
      </c>
      <c r="C346" s="28">
        <v>1</v>
      </c>
      <c r="D346" s="29" t="s">
        <v>104</v>
      </c>
      <c r="E346" s="30" t="s">
        <v>26</v>
      </c>
      <c r="F346" s="29" t="s">
        <v>105</v>
      </c>
      <c r="G346" s="29">
        <v>0.34100000000000003</v>
      </c>
      <c r="H346" s="29">
        <v>0.29799999999999999</v>
      </c>
      <c r="I346" s="29">
        <v>0.32800000000000001</v>
      </c>
      <c r="J346" s="29">
        <f>I346-0.0202</f>
        <v>0.30780000000000002</v>
      </c>
      <c r="K346" s="31">
        <f t="shared" si="9"/>
        <v>12000</v>
      </c>
      <c r="L346" s="31">
        <f>12/(0.01*0.01)</f>
        <v>120000</v>
      </c>
      <c r="N346" s="32">
        <f t="shared" si="10"/>
        <v>4.0791812460476251</v>
      </c>
      <c r="O346" s="31">
        <f>J346/K346</f>
        <v>2.565E-5</v>
      </c>
      <c r="P346" s="32">
        <f>J346/N346</f>
        <v>7.5456318666455843E-2</v>
      </c>
    </row>
    <row r="347" spans="1:16" ht="12.75" customHeight="1" x14ac:dyDescent="0.3">
      <c r="A347" s="28">
        <v>4</v>
      </c>
      <c r="B347" s="28">
        <v>24</v>
      </c>
      <c r="C347" s="28">
        <v>1</v>
      </c>
      <c r="D347" s="29" t="s">
        <v>104</v>
      </c>
      <c r="E347" s="30" t="s">
        <v>26</v>
      </c>
      <c r="F347" s="29" t="s">
        <v>106</v>
      </c>
      <c r="G347" s="29">
        <v>0.47299999999999998</v>
      </c>
      <c r="H347" s="29">
        <v>0.42899999999999999</v>
      </c>
      <c r="I347" s="29"/>
      <c r="J347" s="29"/>
      <c r="K347" s="31">
        <f t="shared" si="9"/>
        <v>12000</v>
      </c>
      <c r="L347" s="31">
        <f>12/(0.01*0.01)</f>
        <v>120000</v>
      </c>
      <c r="N347" s="32">
        <f t="shared" si="10"/>
        <v>4.0791812460476251</v>
      </c>
    </row>
    <row r="348" spans="1:16" ht="12.75" customHeight="1" x14ac:dyDescent="0.3">
      <c r="A348" s="28">
        <v>4</v>
      </c>
      <c r="B348" s="28">
        <v>24</v>
      </c>
      <c r="C348" s="28">
        <v>1</v>
      </c>
      <c r="D348" s="29" t="s">
        <v>104</v>
      </c>
      <c r="E348" s="30" t="s">
        <v>26</v>
      </c>
      <c r="F348" s="29" t="s">
        <v>107</v>
      </c>
      <c r="G348" s="29">
        <v>0.34599999999999997</v>
      </c>
      <c r="H348" s="29">
        <v>0.30199999999999999</v>
      </c>
      <c r="I348" s="29"/>
      <c r="J348" s="29"/>
      <c r="K348" s="31">
        <f t="shared" si="9"/>
        <v>12000</v>
      </c>
      <c r="L348" s="31">
        <f>12/(0.01*0.01)</f>
        <v>120000</v>
      </c>
      <c r="N348" s="32">
        <f t="shared" si="10"/>
        <v>4.0791812460476251</v>
      </c>
    </row>
    <row r="349" spans="1:16" ht="12.75" customHeight="1" x14ac:dyDescent="0.3">
      <c r="A349" s="28">
        <v>4</v>
      </c>
      <c r="B349" s="28">
        <v>24</v>
      </c>
      <c r="C349" s="28">
        <v>1</v>
      </c>
      <c r="D349" s="29" t="s">
        <v>104</v>
      </c>
      <c r="E349" s="30" t="s">
        <v>26</v>
      </c>
      <c r="F349" s="29" t="s">
        <v>108</v>
      </c>
      <c r="G349" s="29">
        <v>0.32800000000000001</v>
      </c>
      <c r="H349" s="29">
        <v>0.28399999999999997</v>
      </c>
      <c r="I349" s="29"/>
      <c r="J349" s="29"/>
      <c r="K349" s="31">
        <f t="shared" si="9"/>
        <v>12000</v>
      </c>
      <c r="L349" s="31">
        <f>12/(0.01*0.01)</f>
        <v>120000</v>
      </c>
      <c r="N349" s="32">
        <f t="shared" si="10"/>
        <v>4.0791812460476251</v>
      </c>
    </row>
    <row r="350" spans="1:16" ht="12.75" customHeight="1" x14ac:dyDescent="0.3">
      <c r="A350" s="28">
        <v>1</v>
      </c>
      <c r="B350" s="28">
        <v>48</v>
      </c>
      <c r="C350" s="28">
        <v>2</v>
      </c>
      <c r="D350" s="29" t="s">
        <v>104</v>
      </c>
      <c r="E350" s="30" t="s">
        <v>26</v>
      </c>
      <c r="F350" s="33" t="s">
        <v>105</v>
      </c>
      <c r="G350" s="33">
        <v>0.64</v>
      </c>
      <c r="H350" s="33">
        <v>0.59499999999999997</v>
      </c>
      <c r="I350" s="33">
        <v>0.48099999999999998</v>
      </c>
      <c r="J350" s="29">
        <f>I350-0.0202</f>
        <v>0.46079999999999999</v>
      </c>
      <c r="K350" s="31">
        <f t="shared" si="9"/>
        <v>29500</v>
      </c>
      <c r="L350" s="31">
        <f>39/(0.01*0.01)</f>
        <v>390000</v>
      </c>
      <c r="M350" s="31">
        <f>2/(0.001*0.01)</f>
        <v>199999.99999999997</v>
      </c>
      <c r="N350" s="32">
        <f t="shared" si="10"/>
        <v>4.4698220159781634</v>
      </c>
      <c r="O350" s="31">
        <f>J350/K350</f>
        <v>1.5620338983050847E-5</v>
      </c>
      <c r="P350" s="32">
        <f>J350/N350</f>
        <v>0.10309135315741645</v>
      </c>
    </row>
    <row r="351" spans="1:16" ht="12.75" customHeight="1" x14ac:dyDescent="0.3">
      <c r="A351" s="28">
        <v>1</v>
      </c>
      <c r="B351" s="28">
        <v>48</v>
      </c>
      <c r="C351" s="28">
        <v>2</v>
      </c>
      <c r="D351" s="29" t="s">
        <v>104</v>
      </c>
      <c r="E351" s="30" t="s">
        <v>26</v>
      </c>
      <c r="F351" s="33" t="s">
        <v>106</v>
      </c>
      <c r="G351" s="33">
        <v>0.57299999999999995</v>
      </c>
      <c r="H351" s="33">
        <v>0.52800000000000002</v>
      </c>
      <c r="I351" s="33"/>
      <c r="J351" s="29"/>
      <c r="K351" s="31">
        <f t="shared" si="9"/>
        <v>29500</v>
      </c>
      <c r="L351" s="31">
        <f>39/(0.01*0.01)</f>
        <v>390000</v>
      </c>
      <c r="M351" s="31">
        <f>2/(0.001*0.01)</f>
        <v>199999.99999999997</v>
      </c>
      <c r="N351" s="32">
        <f t="shared" si="10"/>
        <v>4.4698220159781634</v>
      </c>
    </row>
    <row r="352" spans="1:16" ht="12.75" customHeight="1" x14ac:dyDescent="0.3">
      <c r="A352" s="28">
        <v>1</v>
      </c>
      <c r="B352" s="28">
        <v>48</v>
      </c>
      <c r="C352" s="28">
        <v>2</v>
      </c>
      <c r="D352" s="29" t="s">
        <v>104</v>
      </c>
      <c r="E352" s="30" t="s">
        <v>26</v>
      </c>
      <c r="F352" s="33" t="s">
        <v>107</v>
      </c>
      <c r="G352" s="33">
        <v>0.55900000000000005</v>
      </c>
      <c r="H352" s="33">
        <v>0.51400000000000001</v>
      </c>
      <c r="I352" s="33"/>
      <c r="J352" s="29"/>
      <c r="K352" s="31">
        <f t="shared" si="9"/>
        <v>29500</v>
      </c>
      <c r="L352" s="31">
        <f>39/(0.01*0.01)</f>
        <v>390000</v>
      </c>
      <c r="M352" s="31">
        <f>2/(0.001*0.01)</f>
        <v>199999.99999999997</v>
      </c>
      <c r="N352" s="32">
        <f t="shared" si="10"/>
        <v>4.4698220159781634</v>
      </c>
    </row>
    <row r="353" spans="1:16" ht="12.75" customHeight="1" x14ac:dyDescent="0.3">
      <c r="A353" s="28">
        <v>1</v>
      </c>
      <c r="B353" s="28">
        <v>48</v>
      </c>
      <c r="C353" s="28">
        <v>2</v>
      </c>
      <c r="D353" s="29" t="s">
        <v>104</v>
      </c>
      <c r="E353" s="30" t="s">
        <v>26</v>
      </c>
      <c r="F353" s="33" t="s">
        <v>108</v>
      </c>
      <c r="G353" s="33">
        <v>0.33200000000000002</v>
      </c>
      <c r="H353" s="33">
        <v>0.28699999999999998</v>
      </c>
      <c r="I353" s="33"/>
      <c r="J353" s="29"/>
      <c r="K353" s="31">
        <f t="shared" si="9"/>
        <v>29500</v>
      </c>
      <c r="L353" s="31">
        <f>39/(0.01*0.01)</f>
        <v>390000</v>
      </c>
      <c r="M353" s="31">
        <f>2/(0.001*0.01)</f>
        <v>199999.99999999997</v>
      </c>
      <c r="N353" s="32">
        <f t="shared" si="10"/>
        <v>4.4698220159781634</v>
      </c>
    </row>
    <row r="354" spans="1:16" ht="12.75" customHeight="1" x14ac:dyDescent="0.3">
      <c r="A354" s="28">
        <v>2</v>
      </c>
      <c r="B354" s="28">
        <v>48</v>
      </c>
      <c r="C354" s="28">
        <v>5</v>
      </c>
      <c r="D354" s="29" t="s">
        <v>104</v>
      </c>
      <c r="E354" s="30" t="s">
        <v>26</v>
      </c>
      <c r="F354" s="33" t="s">
        <v>105</v>
      </c>
      <c r="G354" s="33">
        <v>0.68300000000000005</v>
      </c>
      <c r="H354" s="33">
        <v>0.63900000000000001</v>
      </c>
      <c r="I354" s="33">
        <v>0.60799999999999998</v>
      </c>
      <c r="J354" s="29">
        <f>I354-0.0202</f>
        <v>0.58779999999999999</v>
      </c>
      <c r="K354" s="31">
        <f t="shared" si="9"/>
        <v>73500</v>
      </c>
      <c r="L354" s="31">
        <f>67/(0.01*0.01)</f>
        <v>670000</v>
      </c>
      <c r="M354" s="31">
        <f>8/(0.001*0.01)</f>
        <v>799999.99999999988</v>
      </c>
      <c r="N354" s="32">
        <f t="shared" si="10"/>
        <v>4.8662873390841952</v>
      </c>
      <c r="O354" s="31">
        <f>J354/K354</f>
        <v>7.9972789115646253E-6</v>
      </c>
      <c r="P354" s="32">
        <f>J354/N354</f>
        <v>0.12079023679489923</v>
      </c>
    </row>
    <row r="355" spans="1:16" ht="12.75" customHeight="1" x14ac:dyDescent="0.3">
      <c r="A355" s="28">
        <v>2</v>
      </c>
      <c r="B355" s="28">
        <v>48</v>
      </c>
      <c r="C355" s="28">
        <v>5</v>
      </c>
      <c r="D355" s="29" t="s">
        <v>104</v>
      </c>
      <c r="E355" s="30" t="s">
        <v>26</v>
      </c>
      <c r="F355" s="33" t="s">
        <v>106</v>
      </c>
      <c r="G355" s="33">
        <v>0.91800000000000004</v>
      </c>
      <c r="H355" s="33">
        <v>0.873</v>
      </c>
      <c r="I355" s="33"/>
      <c r="J355" s="29"/>
      <c r="K355" s="31">
        <f t="shared" si="9"/>
        <v>73500</v>
      </c>
      <c r="L355" s="31">
        <f>67/(0.01*0.01)</f>
        <v>670000</v>
      </c>
      <c r="M355" s="31">
        <f>8/(0.001*0.01)</f>
        <v>799999.99999999988</v>
      </c>
      <c r="N355" s="32">
        <f t="shared" si="10"/>
        <v>4.8662873390841952</v>
      </c>
    </row>
    <row r="356" spans="1:16" ht="12.75" customHeight="1" x14ac:dyDescent="0.3">
      <c r="A356" s="28">
        <v>2</v>
      </c>
      <c r="B356" s="28">
        <v>48</v>
      </c>
      <c r="C356" s="28">
        <v>5</v>
      </c>
      <c r="D356" s="29" t="s">
        <v>104</v>
      </c>
      <c r="E356" s="30" t="s">
        <v>26</v>
      </c>
      <c r="F356" s="33" t="s">
        <v>107</v>
      </c>
      <c r="G356" s="33">
        <v>0.51</v>
      </c>
      <c r="H356" s="33">
        <v>0.46600000000000003</v>
      </c>
      <c r="I356" s="33"/>
      <c r="J356" s="29"/>
      <c r="K356" s="31">
        <f t="shared" si="9"/>
        <v>73500</v>
      </c>
      <c r="L356" s="31">
        <f>67/(0.01*0.01)</f>
        <v>670000</v>
      </c>
      <c r="M356" s="31">
        <f>8/(0.001*0.01)</f>
        <v>799999.99999999988</v>
      </c>
      <c r="N356" s="32">
        <f t="shared" si="10"/>
        <v>4.8662873390841952</v>
      </c>
    </row>
    <row r="357" spans="1:16" ht="12.75" customHeight="1" x14ac:dyDescent="0.3">
      <c r="A357" s="28">
        <v>2</v>
      </c>
      <c r="B357" s="28">
        <v>48</v>
      </c>
      <c r="C357" s="28">
        <v>5</v>
      </c>
      <c r="D357" s="29" t="s">
        <v>104</v>
      </c>
      <c r="E357" s="30" t="s">
        <v>26</v>
      </c>
      <c r="F357" s="33" t="s">
        <v>108</v>
      </c>
      <c r="G357" s="33">
        <v>0.5</v>
      </c>
      <c r="H357" s="33">
        <v>0.45500000000000002</v>
      </c>
      <c r="I357" s="33"/>
      <c r="J357" s="29"/>
      <c r="K357" s="31">
        <f t="shared" si="9"/>
        <v>73500</v>
      </c>
      <c r="L357" s="31">
        <f>67/(0.01*0.01)</f>
        <v>670000</v>
      </c>
      <c r="M357" s="31">
        <f>8/(0.001*0.01)</f>
        <v>799999.99999999988</v>
      </c>
      <c r="N357" s="32">
        <f t="shared" si="10"/>
        <v>4.8662873390841952</v>
      </c>
    </row>
    <row r="358" spans="1:16" ht="12.75" customHeight="1" x14ac:dyDescent="0.3">
      <c r="A358" s="28">
        <v>3</v>
      </c>
      <c r="B358" s="28">
        <v>48</v>
      </c>
      <c r="C358" s="28">
        <v>8</v>
      </c>
      <c r="D358" s="29" t="s">
        <v>104</v>
      </c>
      <c r="E358" s="30" t="s">
        <v>26</v>
      </c>
      <c r="F358" s="33" t="s">
        <v>105</v>
      </c>
      <c r="G358" s="33">
        <v>1.788</v>
      </c>
      <c r="H358" s="33">
        <v>1.744</v>
      </c>
      <c r="I358" s="33">
        <v>1.006</v>
      </c>
      <c r="J358" s="29">
        <f>I358-0.0202</f>
        <v>0.98580000000000001</v>
      </c>
      <c r="K358" s="31">
        <f t="shared" si="9"/>
        <v>120500</v>
      </c>
      <c r="L358" s="31">
        <f>71/(0.01*0.01)</f>
        <v>710000</v>
      </c>
      <c r="M358" s="31">
        <f>17/(0.001*0.01)</f>
        <v>1699999.9999999998</v>
      </c>
      <c r="N358" s="32">
        <f t="shared" si="10"/>
        <v>5.0809870469108871</v>
      </c>
      <c r="O358" s="31">
        <f>J358/K358</f>
        <v>8.1809128630705397E-6</v>
      </c>
      <c r="P358" s="32">
        <f>J358/N358</f>
        <v>0.19401742041427594</v>
      </c>
    </row>
    <row r="359" spans="1:16" ht="12.75" customHeight="1" x14ac:dyDescent="0.3">
      <c r="A359" s="28">
        <v>3</v>
      </c>
      <c r="B359" s="28">
        <v>48</v>
      </c>
      <c r="C359" s="28">
        <v>8</v>
      </c>
      <c r="D359" s="29" t="s">
        <v>104</v>
      </c>
      <c r="E359" s="30" t="s">
        <v>26</v>
      </c>
      <c r="F359" s="33" t="s">
        <v>106</v>
      </c>
      <c r="G359" s="33">
        <v>0.878</v>
      </c>
      <c r="H359" s="33">
        <v>0.83399999999999996</v>
      </c>
      <c r="I359" s="33"/>
      <c r="J359" s="29"/>
      <c r="K359" s="31">
        <f t="shared" si="9"/>
        <v>120500</v>
      </c>
      <c r="L359" s="31">
        <f>71/(0.01*0.01)</f>
        <v>710000</v>
      </c>
      <c r="M359" s="31">
        <f>17/(0.001*0.01)</f>
        <v>1699999.9999999998</v>
      </c>
      <c r="N359" s="32">
        <f t="shared" si="10"/>
        <v>5.0809870469108871</v>
      </c>
    </row>
    <row r="360" spans="1:16" ht="12.75" customHeight="1" x14ac:dyDescent="0.3">
      <c r="A360" s="28">
        <v>3</v>
      </c>
      <c r="B360" s="28">
        <v>48</v>
      </c>
      <c r="C360" s="28">
        <v>8</v>
      </c>
      <c r="D360" s="29" t="s">
        <v>104</v>
      </c>
      <c r="E360" s="30" t="s">
        <v>26</v>
      </c>
      <c r="F360" s="33" t="s">
        <v>107</v>
      </c>
      <c r="G360" s="33">
        <v>0.85899999999999999</v>
      </c>
      <c r="H360" s="33">
        <v>0.81499999999999995</v>
      </c>
      <c r="I360" s="33"/>
      <c r="J360" s="29"/>
      <c r="K360" s="31">
        <f t="shared" si="9"/>
        <v>120500</v>
      </c>
      <c r="L360" s="31">
        <f>71/(0.01*0.01)</f>
        <v>710000</v>
      </c>
      <c r="M360" s="31">
        <f>17/(0.001*0.01)</f>
        <v>1699999.9999999998</v>
      </c>
      <c r="N360" s="32">
        <f t="shared" si="10"/>
        <v>5.0809870469108871</v>
      </c>
    </row>
    <row r="361" spans="1:16" ht="12.75" customHeight="1" x14ac:dyDescent="0.3">
      <c r="A361" s="28">
        <v>3</v>
      </c>
      <c r="B361" s="28">
        <v>48</v>
      </c>
      <c r="C361" s="28">
        <v>8</v>
      </c>
      <c r="D361" s="29" t="s">
        <v>104</v>
      </c>
      <c r="E361" s="30" t="s">
        <v>26</v>
      </c>
      <c r="F361" s="33" t="s">
        <v>108</v>
      </c>
      <c r="G361" s="33">
        <v>0.67500000000000004</v>
      </c>
      <c r="H361" s="33">
        <v>0.63200000000000001</v>
      </c>
      <c r="I361" s="33"/>
      <c r="J361" s="29"/>
      <c r="K361" s="31">
        <f t="shared" si="9"/>
        <v>120500</v>
      </c>
      <c r="L361" s="31">
        <f>71/(0.01*0.01)</f>
        <v>710000</v>
      </c>
      <c r="M361" s="31">
        <f>17/(0.001*0.01)</f>
        <v>1699999.9999999998</v>
      </c>
      <c r="N361" s="32">
        <f t="shared" si="10"/>
        <v>5.0809870469108871</v>
      </c>
    </row>
    <row r="362" spans="1:16" ht="12.75" customHeight="1" x14ac:dyDescent="0.3">
      <c r="A362" s="28">
        <v>4</v>
      </c>
      <c r="B362" s="28">
        <v>48</v>
      </c>
      <c r="C362" s="28">
        <v>2</v>
      </c>
      <c r="D362" s="29" t="s">
        <v>104</v>
      </c>
      <c r="E362" s="30" t="s">
        <v>26</v>
      </c>
      <c r="F362" s="33" t="s">
        <v>105</v>
      </c>
      <c r="G362" s="33">
        <v>8.5000000000000006E-2</v>
      </c>
      <c r="H362" s="33">
        <v>3.9E-2</v>
      </c>
      <c r="I362" s="33">
        <v>0.08</v>
      </c>
      <c r="J362" s="29">
        <f>I362-0.0202</f>
        <v>5.9800000000000006E-2</v>
      </c>
      <c r="K362" s="31">
        <f t="shared" si="9"/>
        <v>12000</v>
      </c>
      <c r="L362" s="31">
        <f>12/(0.01*0.01)</f>
        <v>120000</v>
      </c>
      <c r="N362" s="32">
        <f t="shared" si="10"/>
        <v>4.0791812460476251</v>
      </c>
      <c r="O362" s="31">
        <f>J362/K362</f>
        <v>4.9833333333333336E-6</v>
      </c>
      <c r="P362" s="32">
        <f>J362/N362</f>
        <v>1.4659804601215269E-2</v>
      </c>
    </row>
    <row r="363" spans="1:16" ht="12.75" customHeight="1" x14ac:dyDescent="0.3">
      <c r="A363" s="28">
        <v>4</v>
      </c>
      <c r="B363" s="28">
        <v>48</v>
      </c>
      <c r="C363" s="28">
        <v>2</v>
      </c>
      <c r="D363" s="29" t="s">
        <v>104</v>
      </c>
      <c r="E363" s="30" t="s">
        <v>26</v>
      </c>
      <c r="F363" s="33" t="s">
        <v>106</v>
      </c>
      <c r="G363" s="33">
        <v>0.1</v>
      </c>
      <c r="H363" s="33">
        <v>5.3999999999999999E-2</v>
      </c>
      <c r="I363" s="33"/>
      <c r="J363" s="29"/>
      <c r="K363" s="31">
        <f t="shared" si="9"/>
        <v>12000</v>
      </c>
      <c r="L363" s="31">
        <f>12/(0.01*0.01)</f>
        <v>120000</v>
      </c>
      <c r="N363" s="32">
        <f t="shared" si="10"/>
        <v>4.0791812460476251</v>
      </c>
    </row>
    <row r="364" spans="1:16" ht="12.75" customHeight="1" x14ac:dyDescent="0.3">
      <c r="A364" s="28">
        <v>4</v>
      </c>
      <c r="B364" s="28">
        <v>48</v>
      </c>
      <c r="C364" s="28">
        <v>2</v>
      </c>
      <c r="D364" s="29" t="s">
        <v>104</v>
      </c>
      <c r="E364" s="30" t="s">
        <v>26</v>
      </c>
      <c r="F364" s="33" t="s">
        <v>107</v>
      </c>
      <c r="G364" s="33">
        <v>0.13</v>
      </c>
      <c r="H364" s="33">
        <v>8.4000000000000005E-2</v>
      </c>
      <c r="I364" s="33"/>
      <c r="J364" s="29"/>
      <c r="K364" s="31">
        <f t="shared" si="9"/>
        <v>12000</v>
      </c>
      <c r="L364" s="31">
        <f>12/(0.01*0.01)</f>
        <v>120000</v>
      </c>
      <c r="N364" s="32">
        <f t="shared" si="10"/>
        <v>4.0791812460476251</v>
      </c>
    </row>
    <row r="365" spans="1:16" ht="12.75" customHeight="1" x14ac:dyDescent="0.3">
      <c r="A365" s="28">
        <v>4</v>
      </c>
      <c r="B365" s="28">
        <v>48</v>
      </c>
      <c r="C365" s="28">
        <v>2</v>
      </c>
      <c r="D365" s="29" t="s">
        <v>104</v>
      </c>
      <c r="E365" s="30" t="s">
        <v>26</v>
      </c>
      <c r="F365" s="33" t="s">
        <v>108</v>
      </c>
      <c r="G365" s="33">
        <v>0.191</v>
      </c>
      <c r="H365" s="33">
        <v>0.14499999999999999</v>
      </c>
      <c r="I365" s="33"/>
      <c r="J365" s="29"/>
      <c r="K365" s="31">
        <f t="shared" si="9"/>
        <v>12000</v>
      </c>
      <c r="L365" s="31">
        <f>12/(0.01*0.01)</f>
        <v>120000</v>
      </c>
      <c r="N365" s="32">
        <f t="shared" si="10"/>
        <v>4.0791812460476251</v>
      </c>
    </row>
    <row r="366" spans="1:16" ht="12.75" customHeight="1" x14ac:dyDescent="0.3">
      <c r="A366" s="28">
        <v>1</v>
      </c>
      <c r="B366" s="28">
        <v>72</v>
      </c>
      <c r="C366" s="28">
        <v>3</v>
      </c>
      <c r="D366" s="29" t="s">
        <v>104</v>
      </c>
      <c r="E366" s="30" t="s">
        <v>26</v>
      </c>
      <c r="F366" s="33" t="s">
        <v>105</v>
      </c>
      <c r="G366" s="33">
        <v>2.2719999999999998</v>
      </c>
      <c r="H366" s="33" t="s">
        <v>110</v>
      </c>
      <c r="I366" s="33">
        <f>AVERAGE(H367:H369)</f>
        <v>0.89466666666666672</v>
      </c>
      <c r="J366" s="29">
        <f>I366-0.0202</f>
        <v>0.87446666666666673</v>
      </c>
      <c r="K366" s="31">
        <f t="shared" si="9"/>
        <v>29500</v>
      </c>
      <c r="L366" s="31">
        <f>39/(0.01*0.01)</f>
        <v>390000</v>
      </c>
      <c r="M366" s="31">
        <f>2/(0.001*0.01)</f>
        <v>199999.99999999997</v>
      </c>
      <c r="N366" s="32">
        <f t="shared" si="10"/>
        <v>4.4698220159781634</v>
      </c>
      <c r="O366" s="31">
        <f>J366/K366</f>
        <v>2.9642937853107347E-5</v>
      </c>
      <c r="P366" s="32">
        <f>J366/N366</f>
        <v>0.19563791657491778</v>
      </c>
    </row>
    <row r="367" spans="1:16" ht="12.75" customHeight="1" x14ac:dyDescent="0.3">
      <c r="A367" s="28">
        <v>1</v>
      </c>
      <c r="B367" s="28">
        <v>72</v>
      </c>
      <c r="C367" s="28">
        <v>3</v>
      </c>
      <c r="D367" s="29" t="s">
        <v>104</v>
      </c>
      <c r="E367" s="30" t="s">
        <v>26</v>
      </c>
      <c r="F367" s="33" t="s">
        <v>106</v>
      </c>
      <c r="G367" s="33">
        <v>1.246</v>
      </c>
      <c r="H367" s="33">
        <v>1.2030000000000001</v>
      </c>
      <c r="I367" s="33"/>
      <c r="J367" s="29"/>
      <c r="K367" s="31">
        <f t="shared" si="9"/>
        <v>29500</v>
      </c>
      <c r="L367" s="31">
        <f>39/(0.01*0.01)</f>
        <v>390000</v>
      </c>
      <c r="M367" s="31">
        <f>2/(0.001*0.01)</f>
        <v>199999.99999999997</v>
      </c>
      <c r="N367" s="32">
        <f t="shared" si="10"/>
        <v>4.4698220159781634</v>
      </c>
    </row>
    <row r="368" spans="1:16" ht="12.75" customHeight="1" x14ac:dyDescent="0.3">
      <c r="A368" s="28">
        <v>1</v>
      </c>
      <c r="B368" s="28">
        <v>72</v>
      </c>
      <c r="C368" s="28">
        <v>3</v>
      </c>
      <c r="D368" s="29" t="s">
        <v>104</v>
      </c>
      <c r="E368" s="30" t="s">
        <v>26</v>
      </c>
      <c r="F368" s="33" t="s">
        <v>107</v>
      </c>
      <c r="G368" s="33">
        <v>0.78200000000000003</v>
      </c>
      <c r="H368" s="33">
        <v>0.74</v>
      </c>
      <c r="I368" s="33"/>
      <c r="J368" s="29"/>
      <c r="K368" s="31">
        <f t="shared" si="9"/>
        <v>29500</v>
      </c>
      <c r="L368" s="31">
        <f>39/(0.01*0.01)</f>
        <v>390000</v>
      </c>
      <c r="M368" s="31">
        <f>2/(0.001*0.01)</f>
        <v>199999.99999999997</v>
      </c>
      <c r="N368" s="32">
        <f t="shared" si="10"/>
        <v>4.4698220159781634</v>
      </c>
    </row>
    <row r="369" spans="1:16" ht="12.75" customHeight="1" x14ac:dyDescent="0.3">
      <c r="A369" s="28">
        <v>1</v>
      </c>
      <c r="B369" s="28">
        <v>72</v>
      </c>
      <c r="C369" s="28">
        <v>3</v>
      </c>
      <c r="D369" s="29" t="s">
        <v>104</v>
      </c>
      <c r="E369" s="30" t="s">
        <v>26</v>
      </c>
      <c r="F369" s="33" t="s">
        <v>108</v>
      </c>
      <c r="G369" s="33">
        <v>0.78400000000000003</v>
      </c>
      <c r="H369" s="33">
        <v>0.74099999999999999</v>
      </c>
      <c r="I369" s="33"/>
      <c r="J369" s="29"/>
      <c r="K369" s="31">
        <f t="shared" si="9"/>
        <v>29500</v>
      </c>
      <c r="L369" s="31">
        <f>39/(0.01*0.01)</f>
        <v>390000</v>
      </c>
      <c r="M369" s="31">
        <f>2/(0.001*0.01)</f>
        <v>199999.99999999997</v>
      </c>
      <c r="N369" s="32">
        <f t="shared" si="10"/>
        <v>4.4698220159781634</v>
      </c>
    </row>
    <row r="370" spans="1:16" ht="12.75" customHeight="1" x14ac:dyDescent="0.3">
      <c r="A370" s="28">
        <v>2</v>
      </c>
      <c r="B370" s="28">
        <v>72</v>
      </c>
      <c r="C370" s="28">
        <v>6</v>
      </c>
      <c r="D370" s="29" t="s">
        <v>104</v>
      </c>
      <c r="E370" s="30" t="s">
        <v>26</v>
      </c>
      <c r="F370" s="33" t="s">
        <v>105</v>
      </c>
      <c r="G370" s="33">
        <v>0.93500000000000005</v>
      </c>
      <c r="H370" s="33">
        <v>0.89200000000000002</v>
      </c>
      <c r="I370" s="33">
        <v>0.57599999999999996</v>
      </c>
      <c r="J370" s="29">
        <f>I370-0.0202</f>
        <v>0.55579999999999996</v>
      </c>
      <c r="K370" s="31">
        <f t="shared" si="9"/>
        <v>73500</v>
      </c>
      <c r="L370" s="31">
        <f>67/(0.01*0.01)</f>
        <v>670000</v>
      </c>
      <c r="M370" s="31">
        <f>8/(0.001*0.01)</f>
        <v>799999.99999999988</v>
      </c>
      <c r="N370" s="32">
        <f t="shared" si="10"/>
        <v>4.8662873390841952</v>
      </c>
      <c r="O370" s="31">
        <f>J370/K370</f>
        <v>7.561904761904761E-6</v>
      </c>
      <c r="P370" s="32">
        <f>J370/N370</f>
        <v>0.11421438178054608</v>
      </c>
    </row>
    <row r="371" spans="1:16" ht="12.75" customHeight="1" x14ac:dyDescent="0.3">
      <c r="A371" s="28">
        <v>2</v>
      </c>
      <c r="B371" s="28">
        <v>72</v>
      </c>
      <c r="C371" s="28">
        <v>6</v>
      </c>
      <c r="D371" s="29" t="s">
        <v>104</v>
      </c>
      <c r="E371" s="30" t="s">
        <v>26</v>
      </c>
      <c r="F371" s="33" t="s">
        <v>106</v>
      </c>
      <c r="G371" s="33">
        <v>0.82799999999999996</v>
      </c>
      <c r="H371" s="33">
        <v>0.78500000000000003</v>
      </c>
      <c r="I371" s="33"/>
      <c r="J371" s="29"/>
      <c r="K371" s="31">
        <f t="shared" si="9"/>
        <v>73500</v>
      </c>
      <c r="L371" s="31">
        <f>67/(0.01*0.01)</f>
        <v>670000</v>
      </c>
      <c r="M371" s="31">
        <f>8/(0.001*0.01)</f>
        <v>799999.99999999988</v>
      </c>
      <c r="N371" s="32">
        <f t="shared" si="10"/>
        <v>4.8662873390841952</v>
      </c>
    </row>
    <row r="372" spans="1:16" ht="12.75" customHeight="1" x14ac:dyDescent="0.3">
      <c r="A372" s="28">
        <v>2</v>
      </c>
      <c r="B372" s="28">
        <v>72</v>
      </c>
      <c r="C372" s="28">
        <v>6</v>
      </c>
      <c r="D372" s="29" t="s">
        <v>104</v>
      </c>
      <c r="E372" s="30" t="s">
        <v>26</v>
      </c>
      <c r="F372" s="33" t="s">
        <v>107</v>
      </c>
      <c r="G372" s="33">
        <v>0.35199999999999998</v>
      </c>
      <c r="H372" s="33">
        <v>0.309</v>
      </c>
      <c r="I372" s="33"/>
      <c r="J372" s="29"/>
      <c r="K372" s="31">
        <f t="shared" si="9"/>
        <v>73500</v>
      </c>
      <c r="L372" s="31">
        <f>67/(0.01*0.01)</f>
        <v>670000</v>
      </c>
      <c r="M372" s="31">
        <f>8/(0.001*0.01)</f>
        <v>799999.99999999988</v>
      </c>
      <c r="N372" s="32">
        <f t="shared" si="10"/>
        <v>4.8662873390841952</v>
      </c>
    </row>
    <row r="373" spans="1:16" ht="12.75" customHeight="1" x14ac:dyDescent="0.3">
      <c r="A373" s="28">
        <v>2</v>
      </c>
      <c r="B373" s="28">
        <v>72</v>
      </c>
      <c r="C373" s="28">
        <v>6</v>
      </c>
      <c r="D373" s="29" t="s">
        <v>104</v>
      </c>
      <c r="E373" s="30" t="s">
        <v>26</v>
      </c>
      <c r="F373" s="33" t="s">
        <v>108</v>
      </c>
      <c r="G373" s="33">
        <v>0.36299999999999999</v>
      </c>
      <c r="H373" s="33">
        <v>0.32</v>
      </c>
      <c r="I373" s="33"/>
      <c r="J373" s="29"/>
      <c r="K373" s="31">
        <f t="shared" si="9"/>
        <v>73500</v>
      </c>
      <c r="L373" s="31">
        <f>67/(0.01*0.01)</f>
        <v>670000</v>
      </c>
      <c r="M373" s="31">
        <f>8/(0.001*0.01)</f>
        <v>799999.99999999988</v>
      </c>
      <c r="N373" s="32">
        <f t="shared" si="10"/>
        <v>4.8662873390841952</v>
      </c>
    </row>
    <row r="374" spans="1:16" ht="12.75" customHeight="1" x14ac:dyDescent="0.3">
      <c r="A374" s="28">
        <v>3</v>
      </c>
      <c r="B374" s="28">
        <v>72</v>
      </c>
      <c r="C374" s="28">
        <v>9</v>
      </c>
      <c r="D374" s="29" t="s">
        <v>104</v>
      </c>
      <c r="E374" s="30" t="s">
        <v>26</v>
      </c>
      <c r="F374" s="33" t="s">
        <v>105</v>
      </c>
      <c r="G374" s="33">
        <v>1.113</v>
      </c>
      <c r="H374" s="33">
        <v>1.071</v>
      </c>
      <c r="I374" s="33">
        <v>0.92500000000000004</v>
      </c>
      <c r="J374" s="29">
        <f>I374-0.0202</f>
        <v>0.90480000000000005</v>
      </c>
      <c r="K374" s="31">
        <f t="shared" si="9"/>
        <v>120500</v>
      </c>
      <c r="L374" s="31">
        <f>71/(0.01*0.01)</f>
        <v>710000</v>
      </c>
      <c r="M374" s="31">
        <f>17/(0.001*0.01)</f>
        <v>1699999.9999999998</v>
      </c>
      <c r="N374" s="32">
        <f t="shared" si="10"/>
        <v>5.0809870469108871</v>
      </c>
      <c r="O374" s="31">
        <f>J374/K374</f>
        <v>7.5087136929460586E-6</v>
      </c>
      <c r="P374" s="32">
        <f>J374/N374</f>
        <v>0.17807563602235432</v>
      </c>
    </row>
    <row r="375" spans="1:16" ht="12.75" customHeight="1" x14ac:dyDescent="0.3">
      <c r="A375" s="28">
        <v>3</v>
      </c>
      <c r="B375" s="28">
        <v>72</v>
      </c>
      <c r="C375" s="28">
        <v>9</v>
      </c>
      <c r="D375" s="29" t="s">
        <v>104</v>
      </c>
      <c r="E375" s="30" t="s">
        <v>26</v>
      </c>
      <c r="F375" s="33" t="s">
        <v>106</v>
      </c>
      <c r="G375" s="33">
        <v>0.78300000000000003</v>
      </c>
      <c r="H375" s="33">
        <v>0.74099999999999999</v>
      </c>
      <c r="I375" s="33"/>
      <c r="J375" s="29"/>
      <c r="K375" s="31">
        <f t="shared" si="9"/>
        <v>120500</v>
      </c>
      <c r="L375" s="31">
        <f>71/(0.01*0.01)</f>
        <v>710000</v>
      </c>
      <c r="M375" s="31">
        <f>17/(0.001*0.01)</f>
        <v>1699999.9999999998</v>
      </c>
      <c r="N375" s="32">
        <f t="shared" si="10"/>
        <v>5.0809870469108871</v>
      </c>
    </row>
    <row r="376" spans="1:16" ht="12.75" customHeight="1" x14ac:dyDescent="0.3">
      <c r="A376" s="28">
        <v>3</v>
      </c>
      <c r="B376" s="28">
        <v>72</v>
      </c>
      <c r="C376" s="28">
        <v>9</v>
      </c>
      <c r="D376" s="29" t="s">
        <v>104</v>
      </c>
      <c r="E376" s="30" t="s">
        <v>26</v>
      </c>
      <c r="F376" s="33" t="s">
        <v>107</v>
      </c>
      <c r="G376" s="33">
        <v>0.78400000000000003</v>
      </c>
      <c r="H376" s="33">
        <v>0.74099999999999999</v>
      </c>
      <c r="I376" s="33"/>
      <c r="J376" s="29"/>
      <c r="K376" s="31">
        <f t="shared" si="9"/>
        <v>120500</v>
      </c>
      <c r="L376" s="31">
        <f>71/(0.01*0.01)</f>
        <v>710000</v>
      </c>
      <c r="M376" s="31">
        <f>17/(0.001*0.01)</f>
        <v>1699999.9999999998</v>
      </c>
      <c r="N376" s="32">
        <f t="shared" si="10"/>
        <v>5.0809870469108871</v>
      </c>
    </row>
    <row r="377" spans="1:16" ht="12.75" customHeight="1" x14ac:dyDescent="0.3">
      <c r="A377" s="28">
        <v>3</v>
      </c>
      <c r="B377" s="28">
        <v>72</v>
      </c>
      <c r="C377" s="28">
        <v>9</v>
      </c>
      <c r="D377" s="29" t="s">
        <v>104</v>
      </c>
      <c r="E377" s="30" t="s">
        <v>26</v>
      </c>
      <c r="F377" s="33" t="s">
        <v>108</v>
      </c>
      <c r="G377" s="33">
        <v>1.1910000000000001</v>
      </c>
      <c r="H377" s="33">
        <v>1.1479999999999999</v>
      </c>
      <c r="I377" s="33"/>
      <c r="J377" s="29"/>
      <c r="K377" s="31">
        <f t="shared" si="9"/>
        <v>120500</v>
      </c>
      <c r="L377" s="31">
        <f>71/(0.01*0.01)</f>
        <v>710000</v>
      </c>
      <c r="M377" s="31">
        <f>17/(0.001*0.01)</f>
        <v>1699999.9999999998</v>
      </c>
      <c r="N377" s="32">
        <f t="shared" si="10"/>
        <v>5.0809870469108871</v>
      </c>
    </row>
    <row r="378" spans="1:16" ht="12.75" customHeight="1" x14ac:dyDescent="0.3">
      <c r="A378" s="28">
        <v>4</v>
      </c>
      <c r="B378" s="28">
        <v>72</v>
      </c>
      <c r="C378" s="28">
        <v>3</v>
      </c>
      <c r="D378" s="29" t="s">
        <v>104</v>
      </c>
      <c r="E378" s="30" t="s">
        <v>26</v>
      </c>
      <c r="F378" s="33" t="s">
        <v>105</v>
      </c>
      <c r="G378" s="33">
        <v>0.42399999999999999</v>
      </c>
      <c r="H378" s="33">
        <v>0.377</v>
      </c>
      <c r="I378" s="33">
        <v>0.35899999999999999</v>
      </c>
      <c r="J378" s="29">
        <f>I378-0.0202</f>
        <v>0.33879999999999999</v>
      </c>
      <c r="K378" s="31">
        <f t="shared" si="9"/>
        <v>12000</v>
      </c>
      <c r="L378" s="31">
        <f>12/(0.01*0.01)</f>
        <v>120000</v>
      </c>
      <c r="N378" s="32">
        <f t="shared" si="10"/>
        <v>4.0791812460476251</v>
      </c>
      <c r="O378" s="31">
        <f>J378/K378</f>
        <v>2.8233333333333333E-5</v>
      </c>
      <c r="P378" s="32">
        <f>J378/N378</f>
        <v>8.3055882924610913E-2</v>
      </c>
    </row>
    <row r="379" spans="1:16" ht="12.75" customHeight="1" x14ac:dyDescent="0.3">
      <c r="A379" s="28">
        <v>4</v>
      </c>
      <c r="B379" s="28">
        <v>72</v>
      </c>
      <c r="C379" s="28">
        <v>3</v>
      </c>
      <c r="D379" s="29" t="s">
        <v>104</v>
      </c>
      <c r="E379" s="30" t="s">
        <v>26</v>
      </c>
      <c r="F379" s="33" t="s">
        <v>106</v>
      </c>
      <c r="G379" s="33">
        <v>0.46600000000000003</v>
      </c>
      <c r="H379" s="33">
        <v>0.41899999999999998</v>
      </c>
      <c r="I379" s="33"/>
      <c r="J379" s="29"/>
      <c r="K379" s="31">
        <f t="shared" si="9"/>
        <v>12000</v>
      </c>
      <c r="L379" s="31">
        <f>12/(0.01*0.01)</f>
        <v>120000</v>
      </c>
      <c r="N379" s="32">
        <f t="shared" si="10"/>
        <v>4.0791812460476251</v>
      </c>
    </row>
    <row r="380" spans="1:16" ht="12.75" customHeight="1" x14ac:dyDescent="0.3">
      <c r="A380" s="28">
        <v>4</v>
      </c>
      <c r="B380" s="28">
        <v>72</v>
      </c>
      <c r="C380" s="28">
        <v>3</v>
      </c>
      <c r="D380" s="29" t="s">
        <v>104</v>
      </c>
      <c r="E380" s="30" t="s">
        <v>26</v>
      </c>
      <c r="F380" s="33" t="s">
        <v>107</v>
      </c>
      <c r="G380" s="33">
        <v>0.36099999999999999</v>
      </c>
      <c r="H380" s="33">
        <v>0.314</v>
      </c>
      <c r="I380" s="33"/>
      <c r="J380" s="29"/>
      <c r="K380" s="31">
        <f t="shared" si="9"/>
        <v>12000</v>
      </c>
      <c r="L380" s="31">
        <f>12/(0.01*0.01)</f>
        <v>120000</v>
      </c>
      <c r="N380" s="32">
        <f t="shared" si="10"/>
        <v>4.0791812460476251</v>
      </c>
    </row>
    <row r="381" spans="1:16" ht="12.75" customHeight="1" x14ac:dyDescent="0.3">
      <c r="A381" s="28">
        <v>4</v>
      </c>
      <c r="B381" s="28">
        <v>72</v>
      </c>
      <c r="C381" s="28">
        <v>3</v>
      </c>
      <c r="D381" s="29" t="s">
        <v>104</v>
      </c>
      <c r="E381" s="30" t="s">
        <v>26</v>
      </c>
      <c r="F381" s="33" t="s">
        <v>108</v>
      </c>
      <c r="G381" s="33">
        <v>0.371</v>
      </c>
      <c r="H381" s="33">
        <v>0.32400000000000001</v>
      </c>
      <c r="I381" s="33"/>
      <c r="J381" s="29"/>
      <c r="K381" s="31">
        <f t="shared" si="9"/>
        <v>12000</v>
      </c>
      <c r="L381" s="31">
        <f>12/(0.01*0.01)</f>
        <v>120000</v>
      </c>
      <c r="N381" s="32">
        <f t="shared" si="10"/>
        <v>4.0791812460476251</v>
      </c>
    </row>
    <row r="382" spans="1:16" ht="12.75" customHeight="1" x14ac:dyDescent="0.3">
      <c r="A382" s="28">
        <v>1</v>
      </c>
      <c r="B382" s="28">
        <v>24</v>
      </c>
      <c r="C382" s="28">
        <v>1</v>
      </c>
      <c r="D382" s="29" t="s">
        <v>111</v>
      </c>
      <c r="E382" s="30" t="s">
        <v>19</v>
      </c>
      <c r="F382" s="29" t="s">
        <v>112</v>
      </c>
      <c r="G382" s="29">
        <v>0.41</v>
      </c>
      <c r="H382" s="29">
        <v>0.36499999999999999</v>
      </c>
      <c r="I382" s="29">
        <v>0.42</v>
      </c>
      <c r="J382" s="29">
        <f>I382-0.0202</f>
        <v>0.39979999999999999</v>
      </c>
      <c r="K382" s="31">
        <f t="shared" ref="K382:K437" si="11">AVERAGE(L382:M382)*0.1</f>
        <v>21000</v>
      </c>
      <c r="L382" s="31">
        <f>22/(0.01*0.01)</f>
        <v>220000</v>
      </c>
      <c r="M382" s="31">
        <f>2/(0.001*0.01)</f>
        <v>199999.99999999997</v>
      </c>
      <c r="N382" s="32">
        <f t="shared" ref="N382:N413" si="12">LOG10(K382)</f>
        <v>4.3222192947339195</v>
      </c>
      <c r="O382" s="31">
        <f>J382/K382</f>
        <v>1.9038095238095238E-5</v>
      </c>
      <c r="P382" s="32">
        <f>J382/N382</f>
        <v>9.2498777303388097E-2</v>
      </c>
    </row>
    <row r="383" spans="1:16" ht="12.75" customHeight="1" x14ac:dyDescent="0.3">
      <c r="A383" s="28">
        <v>1</v>
      </c>
      <c r="B383" s="28">
        <v>24</v>
      </c>
      <c r="C383" s="28">
        <v>1</v>
      </c>
      <c r="D383" s="29" t="s">
        <v>111</v>
      </c>
      <c r="E383" s="30" t="s">
        <v>19</v>
      </c>
      <c r="F383" s="29" t="s">
        <v>113</v>
      </c>
      <c r="G383" s="29">
        <v>0.52800000000000002</v>
      </c>
      <c r="H383" s="29">
        <v>0.48399999999999999</v>
      </c>
      <c r="I383" s="29"/>
      <c r="J383" s="29"/>
      <c r="K383" s="31">
        <f t="shared" si="11"/>
        <v>21000</v>
      </c>
      <c r="L383" s="31">
        <f>22/(0.01*0.01)</f>
        <v>220000</v>
      </c>
      <c r="M383" s="31">
        <f>2/(0.001*0.01)</f>
        <v>199999.99999999997</v>
      </c>
      <c r="N383" s="32">
        <f t="shared" si="12"/>
        <v>4.3222192947339195</v>
      </c>
    </row>
    <row r="384" spans="1:16" ht="12.75" customHeight="1" x14ac:dyDescent="0.3">
      <c r="A384" s="28">
        <v>1</v>
      </c>
      <c r="B384" s="28">
        <v>24</v>
      </c>
      <c r="C384" s="28">
        <v>1</v>
      </c>
      <c r="D384" s="29" t="s">
        <v>111</v>
      </c>
      <c r="E384" s="30" t="s">
        <v>19</v>
      </c>
      <c r="F384" s="29" t="s">
        <v>114</v>
      </c>
      <c r="G384" s="29">
        <v>0.434</v>
      </c>
      <c r="H384" s="29">
        <v>0.38900000000000001</v>
      </c>
      <c r="I384" s="29"/>
      <c r="J384" s="29"/>
      <c r="K384" s="31">
        <f t="shared" si="11"/>
        <v>21000</v>
      </c>
      <c r="L384" s="31">
        <f>22/(0.01*0.01)</f>
        <v>220000</v>
      </c>
      <c r="M384" s="31">
        <f>2/(0.001*0.01)</f>
        <v>199999.99999999997</v>
      </c>
      <c r="N384" s="32">
        <f t="shared" si="12"/>
        <v>4.3222192947339195</v>
      </c>
    </row>
    <row r="385" spans="1:16" ht="12.75" customHeight="1" x14ac:dyDescent="0.3">
      <c r="A385" s="28">
        <v>1</v>
      </c>
      <c r="B385" s="28">
        <v>24</v>
      </c>
      <c r="C385" s="28">
        <v>1</v>
      </c>
      <c r="D385" s="29" t="s">
        <v>111</v>
      </c>
      <c r="E385" s="30" t="s">
        <v>19</v>
      </c>
      <c r="F385" s="29" t="s">
        <v>115</v>
      </c>
      <c r="G385" s="29">
        <v>0.48499999999999999</v>
      </c>
      <c r="H385" s="29">
        <v>0.44</v>
      </c>
      <c r="I385" s="29"/>
      <c r="J385" s="29"/>
      <c r="K385" s="31">
        <f t="shared" si="11"/>
        <v>21000</v>
      </c>
      <c r="L385" s="31">
        <f>22/(0.01*0.01)</f>
        <v>220000</v>
      </c>
      <c r="M385" s="31">
        <f>2/(0.001*0.01)</f>
        <v>199999.99999999997</v>
      </c>
      <c r="N385" s="32">
        <f t="shared" si="12"/>
        <v>4.3222192947339195</v>
      </c>
    </row>
    <row r="386" spans="1:16" ht="12.75" customHeight="1" x14ac:dyDescent="0.3">
      <c r="A386" s="28">
        <v>2</v>
      </c>
      <c r="B386" s="28">
        <v>24</v>
      </c>
      <c r="C386" s="28">
        <v>4</v>
      </c>
      <c r="D386" s="29" t="s">
        <v>111</v>
      </c>
      <c r="E386" s="30" t="s">
        <v>19</v>
      </c>
      <c r="F386" s="33" t="s">
        <v>112</v>
      </c>
      <c r="G386" s="33">
        <v>0.32200000000000001</v>
      </c>
      <c r="H386" s="33">
        <v>0.27700000000000002</v>
      </c>
      <c r="I386" s="33">
        <v>0.21299999999999999</v>
      </c>
      <c r="J386" s="29">
        <f>I386-0.0202</f>
        <v>0.1928</v>
      </c>
      <c r="K386" s="31">
        <f t="shared" si="11"/>
        <v>56000</v>
      </c>
      <c r="L386" s="31">
        <f>42/(0.01*0.01)</f>
        <v>420000</v>
      </c>
      <c r="M386" s="31">
        <f>7/(0.001*0.01)</f>
        <v>700000</v>
      </c>
      <c r="N386" s="32">
        <f t="shared" si="12"/>
        <v>4.7481880270062007</v>
      </c>
      <c r="O386" s="31">
        <f>J386/K386</f>
        <v>3.442857142857143E-6</v>
      </c>
      <c r="P386" s="32">
        <f>J386/N386</f>
        <v>4.0604963178251199E-2</v>
      </c>
    </row>
    <row r="387" spans="1:16" ht="12.75" customHeight="1" x14ac:dyDescent="0.3">
      <c r="A387" s="28">
        <v>2</v>
      </c>
      <c r="B387" s="28">
        <v>24</v>
      </c>
      <c r="C387" s="28">
        <v>4</v>
      </c>
      <c r="D387" s="29" t="s">
        <v>111</v>
      </c>
      <c r="E387" s="30" t="s">
        <v>19</v>
      </c>
      <c r="F387" s="33" t="s">
        <v>113</v>
      </c>
      <c r="G387" s="33">
        <v>0.30499999999999999</v>
      </c>
      <c r="H387" s="33">
        <v>0.26100000000000001</v>
      </c>
      <c r="I387" s="33"/>
      <c r="J387" s="29"/>
      <c r="K387" s="31">
        <f t="shared" si="11"/>
        <v>56000</v>
      </c>
      <c r="L387" s="31">
        <f>42/(0.01*0.01)</f>
        <v>420000</v>
      </c>
      <c r="M387" s="31">
        <f>7/(0.001*0.01)</f>
        <v>700000</v>
      </c>
      <c r="N387" s="32">
        <f t="shared" si="12"/>
        <v>4.7481880270062007</v>
      </c>
    </row>
    <row r="388" spans="1:16" ht="12.75" customHeight="1" x14ac:dyDescent="0.3">
      <c r="A388" s="28">
        <v>2</v>
      </c>
      <c r="B388" s="28">
        <v>24</v>
      </c>
      <c r="C388" s="28">
        <v>4</v>
      </c>
      <c r="D388" s="29" t="s">
        <v>111</v>
      </c>
      <c r="E388" s="30" t="s">
        <v>19</v>
      </c>
      <c r="F388" s="33" t="s">
        <v>114</v>
      </c>
      <c r="G388" s="33">
        <v>0.16</v>
      </c>
      <c r="H388" s="33">
        <v>0.11600000000000001</v>
      </c>
      <c r="I388" s="33"/>
      <c r="J388" s="29"/>
      <c r="K388" s="31">
        <f t="shared" si="11"/>
        <v>56000</v>
      </c>
      <c r="L388" s="31">
        <f>42/(0.01*0.01)</f>
        <v>420000</v>
      </c>
      <c r="M388" s="31">
        <f>7/(0.001*0.01)</f>
        <v>700000</v>
      </c>
      <c r="N388" s="32">
        <f t="shared" si="12"/>
        <v>4.7481880270062007</v>
      </c>
    </row>
    <row r="389" spans="1:16" ht="12.75" customHeight="1" x14ac:dyDescent="0.3">
      <c r="A389" s="28">
        <v>2</v>
      </c>
      <c r="B389" s="28">
        <v>24</v>
      </c>
      <c r="C389" s="28">
        <v>4</v>
      </c>
      <c r="D389" s="29" t="s">
        <v>111</v>
      </c>
      <c r="E389" s="30" t="s">
        <v>19</v>
      </c>
      <c r="F389" s="33" t="s">
        <v>115</v>
      </c>
      <c r="G389" s="33">
        <v>0.24199999999999999</v>
      </c>
      <c r="H389" s="33">
        <v>0.19800000000000001</v>
      </c>
      <c r="I389" s="33"/>
      <c r="J389" s="29"/>
      <c r="K389" s="31">
        <f t="shared" si="11"/>
        <v>56000</v>
      </c>
      <c r="L389" s="31">
        <f>42/(0.01*0.01)</f>
        <v>420000</v>
      </c>
      <c r="M389" s="31">
        <f>7/(0.001*0.01)</f>
        <v>700000</v>
      </c>
      <c r="N389" s="32">
        <f t="shared" si="12"/>
        <v>4.7481880270062007</v>
      </c>
    </row>
    <row r="390" spans="1:16" ht="12.75" customHeight="1" x14ac:dyDescent="0.3">
      <c r="A390" s="28">
        <v>3</v>
      </c>
      <c r="B390" s="28">
        <v>24</v>
      </c>
      <c r="C390" s="28">
        <v>7</v>
      </c>
      <c r="D390" s="29" t="s">
        <v>111</v>
      </c>
      <c r="E390" s="30" t="s">
        <v>19</v>
      </c>
      <c r="F390" s="33" t="s">
        <v>112</v>
      </c>
      <c r="G390" s="33">
        <v>0.224</v>
      </c>
      <c r="H390" s="33">
        <v>0.18099999999999999</v>
      </c>
      <c r="I390" s="33">
        <v>0.16700000000000001</v>
      </c>
      <c r="J390" s="29">
        <f>I390-0.0202</f>
        <v>0.14680000000000001</v>
      </c>
      <c r="K390" s="31">
        <f t="shared" si="11"/>
        <v>10500</v>
      </c>
      <c r="L390" s="31">
        <f>11/(0.01*0.01)</f>
        <v>110000</v>
      </c>
      <c r="M390" s="31">
        <f>1/(0.001*0.01)</f>
        <v>99999.999999999985</v>
      </c>
      <c r="N390" s="32">
        <f t="shared" si="12"/>
        <v>4.0211892990699383</v>
      </c>
      <c r="O390" s="31">
        <f>J390/K390</f>
        <v>1.3980952380952383E-5</v>
      </c>
      <c r="P390" s="32">
        <f>J390/N390</f>
        <v>3.6506612616808022E-2</v>
      </c>
    </row>
    <row r="391" spans="1:16" ht="12.75" customHeight="1" x14ac:dyDescent="0.3">
      <c r="A391" s="28">
        <v>3</v>
      </c>
      <c r="B391" s="28">
        <v>24</v>
      </c>
      <c r="C391" s="28">
        <v>7</v>
      </c>
      <c r="D391" s="29" t="s">
        <v>111</v>
      </c>
      <c r="E391" s="30" t="s">
        <v>19</v>
      </c>
      <c r="F391" s="33" t="s">
        <v>113</v>
      </c>
      <c r="G391" s="33">
        <v>0.19700000000000001</v>
      </c>
      <c r="H391" s="33">
        <v>0.153</v>
      </c>
      <c r="I391" s="33"/>
      <c r="J391" s="29"/>
      <c r="K391" s="31">
        <f t="shared" si="11"/>
        <v>10500</v>
      </c>
      <c r="L391" s="31">
        <f>11/(0.01*0.01)</f>
        <v>110000</v>
      </c>
      <c r="M391" s="31">
        <f>1/(0.001*0.01)</f>
        <v>99999.999999999985</v>
      </c>
      <c r="N391" s="32">
        <f t="shared" si="12"/>
        <v>4.0211892990699383</v>
      </c>
    </row>
    <row r="392" spans="1:16" ht="12.75" customHeight="1" x14ac:dyDescent="0.3">
      <c r="A392" s="28">
        <v>3</v>
      </c>
      <c r="B392" s="28">
        <v>24</v>
      </c>
      <c r="C392" s="28">
        <v>7</v>
      </c>
      <c r="D392" s="29" t="s">
        <v>111</v>
      </c>
      <c r="E392" s="30" t="s">
        <v>19</v>
      </c>
      <c r="F392" s="33" t="s">
        <v>114</v>
      </c>
      <c r="G392" s="33">
        <v>0.23599999999999999</v>
      </c>
      <c r="H392" s="33">
        <v>0.193</v>
      </c>
      <c r="I392" s="33"/>
      <c r="J392" s="29"/>
      <c r="K392" s="31">
        <f t="shared" si="11"/>
        <v>10500</v>
      </c>
      <c r="L392" s="31">
        <f>11/(0.01*0.01)</f>
        <v>110000</v>
      </c>
      <c r="M392" s="31">
        <f>1/(0.001*0.01)</f>
        <v>99999.999999999985</v>
      </c>
      <c r="N392" s="32">
        <f t="shared" si="12"/>
        <v>4.0211892990699383</v>
      </c>
    </row>
    <row r="393" spans="1:16" ht="12.75" customHeight="1" x14ac:dyDescent="0.3">
      <c r="A393" s="28">
        <v>3</v>
      </c>
      <c r="B393" s="28">
        <v>24</v>
      </c>
      <c r="C393" s="28">
        <v>7</v>
      </c>
      <c r="D393" s="29" t="s">
        <v>111</v>
      </c>
      <c r="E393" s="30" t="s">
        <v>19</v>
      </c>
      <c r="F393" s="33" t="s">
        <v>115</v>
      </c>
      <c r="G393" s="33">
        <v>0.184</v>
      </c>
      <c r="H393" s="33">
        <v>0.14000000000000001</v>
      </c>
      <c r="I393" s="33"/>
      <c r="J393" s="29"/>
      <c r="K393" s="31">
        <f t="shared" si="11"/>
        <v>10500</v>
      </c>
      <c r="L393" s="31">
        <f>11/(0.01*0.01)</f>
        <v>110000</v>
      </c>
      <c r="M393" s="31">
        <f>1/(0.001*0.01)</f>
        <v>99999.999999999985</v>
      </c>
      <c r="N393" s="32">
        <f t="shared" si="12"/>
        <v>4.0211892990699383</v>
      </c>
    </row>
    <row r="394" spans="1:16" ht="12.75" customHeight="1" x14ac:dyDescent="0.3">
      <c r="A394" s="28">
        <v>4</v>
      </c>
      <c r="B394" s="28">
        <v>24</v>
      </c>
      <c r="C394" s="28">
        <v>1</v>
      </c>
      <c r="D394" s="29" t="s">
        <v>111</v>
      </c>
      <c r="E394" s="30" t="s">
        <v>19</v>
      </c>
      <c r="F394" s="29" t="s">
        <v>112</v>
      </c>
      <c r="G394" s="29">
        <v>0.35</v>
      </c>
      <c r="H394" s="29">
        <v>0.30599999999999999</v>
      </c>
      <c r="I394" s="29">
        <f>AVERAGE(H394,H396:H397)</f>
        <v>0.35633333333333334</v>
      </c>
      <c r="J394" s="29">
        <f>I394-0.0202</f>
        <v>0.33613333333333334</v>
      </c>
      <c r="K394" s="31">
        <f t="shared" si="11"/>
        <v>20000</v>
      </c>
      <c r="L394" s="31">
        <f>20/(0.01*0.01)</f>
        <v>200000</v>
      </c>
      <c r="M394" s="31">
        <f t="shared" ref="M394:M401" si="13">2/(0.001*0.01)</f>
        <v>199999.99999999997</v>
      </c>
      <c r="N394" s="32">
        <f t="shared" si="12"/>
        <v>4.3010299956639813</v>
      </c>
      <c r="O394" s="31">
        <f>J394/K394</f>
        <v>1.6806666666666666E-5</v>
      </c>
      <c r="P394" s="32">
        <f>J394/N394</f>
        <v>7.8151822626719908E-2</v>
      </c>
    </row>
    <row r="395" spans="1:16" ht="12.75" customHeight="1" x14ac:dyDescent="0.3">
      <c r="A395" s="28">
        <v>4</v>
      </c>
      <c r="B395" s="28">
        <v>24</v>
      </c>
      <c r="C395" s="28">
        <v>1</v>
      </c>
      <c r="D395" s="29" t="s">
        <v>111</v>
      </c>
      <c r="E395" s="30" t="s">
        <v>19</v>
      </c>
      <c r="F395" s="29" t="s">
        <v>113</v>
      </c>
      <c r="G395" s="29">
        <v>1.8779999999999999</v>
      </c>
      <c r="H395" s="29" t="s">
        <v>116</v>
      </c>
      <c r="I395" s="29"/>
      <c r="J395" s="29"/>
      <c r="K395" s="31">
        <f t="shared" si="11"/>
        <v>20000</v>
      </c>
      <c r="L395" s="31">
        <f>20/(0.01*0.01)</f>
        <v>200000</v>
      </c>
      <c r="M395" s="31">
        <f t="shared" si="13"/>
        <v>199999.99999999997</v>
      </c>
      <c r="N395" s="32">
        <f t="shared" si="12"/>
        <v>4.3010299956639813</v>
      </c>
    </row>
    <row r="396" spans="1:16" ht="12.75" customHeight="1" x14ac:dyDescent="0.3">
      <c r="A396" s="28">
        <v>4</v>
      </c>
      <c r="B396" s="28">
        <v>24</v>
      </c>
      <c r="C396" s="28">
        <v>1</v>
      </c>
      <c r="D396" s="29" t="s">
        <v>111</v>
      </c>
      <c r="E396" s="30" t="s">
        <v>19</v>
      </c>
      <c r="F396" s="29" t="s">
        <v>114</v>
      </c>
      <c r="G396" s="29">
        <v>0.41899999999999998</v>
      </c>
      <c r="H396" s="29">
        <v>0.376</v>
      </c>
      <c r="I396" s="29"/>
      <c r="J396" s="29"/>
      <c r="K396" s="31">
        <f t="shared" si="11"/>
        <v>20000</v>
      </c>
      <c r="L396" s="31">
        <f>20/(0.01*0.01)</f>
        <v>200000</v>
      </c>
      <c r="M396" s="31">
        <f t="shared" si="13"/>
        <v>199999.99999999997</v>
      </c>
      <c r="N396" s="32">
        <f t="shared" si="12"/>
        <v>4.3010299956639813</v>
      </c>
    </row>
    <row r="397" spans="1:16" ht="12.75" customHeight="1" x14ac:dyDescent="0.3">
      <c r="A397" s="28">
        <v>4</v>
      </c>
      <c r="B397" s="28">
        <v>24</v>
      </c>
      <c r="C397" s="28">
        <v>1</v>
      </c>
      <c r="D397" s="29" t="s">
        <v>111</v>
      </c>
      <c r="E397" s="30" t="s">
        <v>19</v>
      </c>
      <c r="F397" s="29" t="s">
        <v>115</v>
      </c>
      <c r="G397" s="29">
        <v>0.43099999999999999</v>
      </c>
      <c r="H397" s="29">
        <v>0.38700000000000001</v>
      </c>
      <c r="I397" s="29"/>
      <c r="J397" s="29"/>
      <c r="K397" s="31">
        <f t="shared" si="11"/>
        <v>20000</v>
      </c>
      <c r="L397" s="31">
        <f>20/(0.01*0.01)</f>
        <v>200000</v>
      </c>
      <c r="M397" s="31">
        <f t="shared" si="13"/>
        <v>199999.99999999997</v>
      </c>
      <c r="N397" s="32">
        <f t="shared" si="12"/>
        <v>4.3010299956639813</v>
      </c>
    </row>
    <row r="398" spans="1:16" ht="12.75" customHeight="1" x14ac:dyDescent="0.3">
      <c r="A398" s="28">
        <v>1</v>
      </c>
      <c r="B398" s="28">
        <v>48</v>
      </c>
      <c r="C398" s="28">
        <v>2</v>
      </c>
      <c r="D398" s="29" t="s">
        <v>111</v>
      </c>
      <c r="E398" s="30" t="s">
        <v>19</v>
      </c>
      <c r="F398" s="33" t="s">
        <v>112</v>
      </c>
      <c r="G398" s="33">
        <v>0.44500000000000001</v>
      </c>
      <c r="H398" s="33">
        <v>0.40100000000000002</v>
      </c>
      <c r="I398" s="33">
        <v>0.64200000000000002</v>
      </c>
      <c r="J398" s="29">
        <f>I398-0.0202</f>
        <v>0.62180000000000002</v>
      </c>
      <c r="K398" s="31">
        <f t="shared" si="11"/>
        <v>21000</v>
      </c>
      <c r="L398" s="31">
        <f>22/(0.01*0.01)</f>
        <v>220000</v>
      </c>
      <c r="M398" s="31">
        <f t="shared" si="13"/>
        <v>199999.99999999997</v>
      </c>
      <c r="N398" s="32">
        <f t="shared" si="12"/>
        <v>4.3222192947339195</v>
      </c>
      <c r="O398" s="31">
        <f>J398/K398</f>
        <v>2.9609523809523809E-5</v>
      </c>
      <c r="P398" s="32">
        <f>J398/N398</f>
        <v>0.14386127995809586</v>
      </c>
    </row>
    <row r="399" spans="1:16" ht="12.75" customHeight="1" x14ac:dyDescent="0.3">
      <c r="A399" s="28">
        <v>1</v>
      </c>
      <c r="B399" s="28">
        <v>48</v>
      </c>
      <c r="C399" s="28">
        <v>2</v>
      </c>
      <c r="D399" s="29" t="s">
        <v>111</v>
      </c>
      <c r="E399" s="30" t="s">
        <v>19</v>
      </c>
      <c r="F399" s="33" t="s">
        <v>113</v>
      </c>
      <c r="G399" s="33">
        <v>0.56100000000000005</v>
      </c>
      <c r="H399" s="33">
        <v>0.51700000000000002</v>
      </c>
      <c r="I399" s="33"/>
      <c r="J399" s="29"/>
      <c r="K399" s="31">
        <f t="shared" si="11"/>
        <v>21000</v>
      </c>
      <c r="L399" s="31">
        <f>22/(0.01*0.01)</f>
        <v>220000</v>
      </c>
      <c r="M399" s="31">
        <f t="shared" si="13"/>
        <v>199999.99999999997</v>
      </c>
      <c r="N399" s="32">
        <f t="shared" si="12"/>
        <v>4.3222192947339195</v>
      </c>
    </row>
    <row r="400" spans="1:16" ht="12.75" customHeight="1" x14ac:dyDescent="0.3">
      <c r="A400" s="28">
        <v>1</v>
      </c>
      <c r="B400" s="28">
        <v>48</v>
      </c>
      <c r="C400" s="28">
        <v>2</v>
      </c>
      <c r="D400" s="29" t="s">
        <v>111</v>
      </c>
      <c r="E400" s="30" t="s">
        <v>19</v>
      </c>
      <c r="F400" s="33" t="s">
        <v>114</v>
      </c>
      <c r="G400" s="33">
        <v>0.89100000000000001</v>
      </c>
      <c r="H400" s="33">
        <v>0.84699999999999998</v>
      </c>
      <c r="I400" s="33"/>
      <c r="J400" s="29"/>
      <c r="K400" s="31">
        <f t="shared" si="11"/>
        <v>21000</v>
      </c>
      <c r="L400" s="31">
        <f>22/(0.01*0.01)</f>
        <v>220000</v>
      </c>
      <c r="M400" s="31">
        <f t="shared" si="13"/>
        <v>199999.99999999997</v>
      </c>
      <c r="N400" s="32">
        <f t="shared" si="12"/>
        <v>4.3222192947339195</v>
      </c>
    </row>
    <row r="401" spans="1:16" ht="12.75" customHeight="1" x14ac:dyDescent="0.3">
      <c r="A401" s="28">
        <v>1</v>
      </c>
      <c r="B401" s="28">
        <v>48</v>
      </c>
      <c r="C401" s="28">
        <v>2</v>
      </c>
      <c r="D401" s="29" t="s">
        <v>111</v>
      </c>
      <c r="E401" s="30" t="s">
        <v>19</v>
      </c>
      <c r="F401" s="33" t="s">
        <v>115</v>
      </c>
      <c r="G401" s="33">
        <v>0.85</v>
      </c>
      <c r="H401" s="33">
        <v>0.80500000000000005</v>
      </c>
      <c r="I401" s="33"/>
      <c r="J401" s="29"/>
      <c r="K401" s="31">
        <f t="shared" si="11"/>
        <v>21000</v>
      </c>
      <c r="L401" s="31">
        <f>22/(0.01*0.01)</f>
        <v>220000</v>
      </c>
      <c r="M401" s="31">
        <f t="shared" si="13"/>
        <v>199999.99999999997</v>
      </c>
      <c r="N401" s="32">
        <f t="shared" si="12"/>
        <v>4.3222192947339195</v>
      </c>
    </row>
    <row r="402" spans="1:16" ht="12.75" customHeight="1" x14ac:dyDescent="0.3">
      <c r="A402" s="28">
        <v>2</v>
      </c>
      <c r="B402" s="28">
        <v>48</v>
      </c>
      <c r="C402" s="28">
        <v>5</v>
      </c>
      <c r="D402" s="29" t="s">
        <v>111</v>
      </c>
      <c r="E402" s="30" t="s">
        <v>19</v>
      </c>
      <c r="F402" s="33" t="s">
        <v>112</v>
      </c>
      <c r="G402" s="33">
        <v>0.49399999999999999</v>
      </c>
      <c r="H402" s="33">
        <v>0.45</v>
      </c>
      <c r="I402" s="33">
        <v>0.48199999999999998</v>
      </c>
      <c r="J402" s="29">
        <f>I402-0.0202</f>
        <v>0.46179999999999999</v>
      </c>
      <c r="K402" s="31">
        <f t="shared" si="11"/>
        <v>56000</v>
      </c>
      <c r="L402" s="31">
        <f>42/(0.01*0.01)</f>
        <v>420000</v>
      </c>
      <c r="M402" s="31">
        <f>7/(0.001*0.01)</f>
        <v>700000</v>
      </c>
      <c r="N402" s="32">
        <f t="shared" si="12"/>
        <v>4.7481880270062007</v>
      </c>
      <c r="O402" s="31">
        <f>J402/K402</f>
        <v>8.2464285714285715E-6</v>
      </c>
      <c r="P402" s="32">
        <f>J402/N402</f>
        <v>9.7258153504753128E-2</v>
      </c>
    </row>
    <row r="403" spans="1:16" ht="12.75" customHeight="1" x14ac:dyDescent="0.3">
      <c r="A403" s="28">
        <v>2</v>
      </c>
      <c r="B403" s="28">
        <v>48</v>
      </c>
      <c r="C403" s="28">
        <v>5</v>
      </c>
      <c r="D403" s="29" t="s">
        <v>111</v>
      </c>
      <c r="E403" s="30" t="s">
        <v>19</v>
      </c>
      <c r="F403" s="33" t="s">
        <v>113</v>
      </c>
      <c r="G403" s="33">
        <v>0.6</v>
      </c>
      <c r="H403" s="33">
        <v>0.55600000000000005</v>
      </c>
      <c r="I403" s="33"/>
      <c r="J403" s="29"/>
      <c r="K403" s="31">
        <f t="shared" si="11"/>
        <v>56000</v>
      </c>
      <c r="L403" s="31">
        <f>42/(0.01*0.01)</f>
        <v>420000</v>
      </c>
      <c r="M403" s="31">
        <f>7/(0.001*0.01)</f>
        <v>700000</v>
      </c>
      <c r="N403" s="32">
        <f t="shared" si="12"/>
        <v>4.7481880270062007</v>
      </c>
    </row>
    <row r="404" spans="1:16" ht="12.75" customHeight="1" x14ac:dyDescent="0.3">
      <c r="A404" s="28">
        <v>2</v>
      </c>
      <c r="B404" s="28">
        <v>48</v>
      </c>
      <c r="C404" s="28">
        <v>5</v>
      </c>
      <c r="D404" s="29" t="s">
        <v>111</v>
      </c>
      <c r="E404" s="30" t="s">
        <v>19</v>
      </c>
      <c r="F404" s="33" t="s">
        <v>114</v>
      </c>
      <c r="G404" s="33">
        <v>0.50800000000000001</v>
      </c>
      <c r="H404" s="33">
        <v>0.46400000000000002</v>
      </c>
      <c r="I404" s="33"/>
      <c r="J404" s="29"/>
      <c r="K404" s="31">
        <f t="shared" si="11"/>
        <v>56000</v>
      </c>
      <c r="L404" s="31">
        <f>42/(0.01*0.01)</f>
        <v>420000</v>
      </c>
      <c r="M404" s="31">
        <f>7/(0.001*0.01)</f>
        <v>700000</v>
      </c>
      <c r="N404" s="32">
        <f t="shared" si="12"/>
        <v>4.7481880270062007</v>
      </c>
    </row>
    <row r="405" spans="1:16" ht="12.75" customHeight="1" x14ac:dyDescent="0.3">
      <c r="A405" s="28">
        <v>2</v>
      </c>
      <c r="B405" s="28">
        <v>48</v>
      </c>
      <c r="C405" s="28">
        <v>5</v>
      </c>
      <c r="D405" s="29" t="s">
        <v>111</v>
      </c>
      <c r="E405" s="30" t="s">
        <v>19</v>
      </c>
      <c r="F405" s="33" t="s">
        <v>115</v>
      </c>
      <c r="G405" s="33">
        <v>0.503</v>
      </c>
      <c r="H405" s="33">
        <v>0.45900000000000002</v>
      </c>
      <c r="I405" s="33"/>
      <c r="J405" s="29"/>
      <c r="K405" s="31">
        <f t="shared" si="11"/>
        <v>56000</v>
      </c>
      <c r="L405" s="31">
        <f>42/(0.01*0.01)</f>
        <v>420000</v>
      </c>
      <c r="M405" s="31">
        <f>7/(0.001*0.01)</f>
        <v>700000</v>
      </c>
      <c r="N405" s="32">
        <f t="shared" si="12"/>
        <v>4.7481880270062007</v>
      </c>
    </row>
    <row r="406" spans="1:16" ht="12.75" customHeight="1" x14ac:dyDescent="0.3">
      <c r="A406" s="28">
        <v>3</v>
      </c>
      <c r="B406" s="28">
        <v>48</v>
      </c>
      <c r="C406" s="28">
        <v>8</v>
      </c>
      <c r="D406" s="29" t="s">
        <v>111</v>
      </c>
      <c r="E406" s="30" t="s">
        <v>19</v>
      </c>
      <c r="F406" s="33" t="s">
        <v>112</v>
      </c>
      <c r="G406" s="33">
        <v>0.48799999999999999</v>
      </c>
      <c r="H406" s="33">
        <v>0.44400000000000001</v>
      </c>
      <c r="I406" s="33">
        <v>0.42599999999999999</v>
      </c>
      <c r="J406" s="29">
        <f>I406-0.0202</f>
        <v>0.40579999999999999</v>
      </c>
      <c r="K406" s="31">
        <f t="shared" si="11"/>
        <v>10500</v>
      </c>
      <c r="L406" s="31">
        <f>11/(0.01*0.01)</f>
        <v>110000</v>
      </c>
      <c r="M406" s="31">
        <f>1/(0.001*0.01)</f>
        <v>99999.999999999985</v>
      </c>
      <c r="N406" s="32">
        <f t="shared" si="12"/>
        <v>4.0211892990699383</v>
      </c>
      <c r="O406" s="31">
        <f>J406/K406</f>
        <v>3.8647619047619045E-5</v>
      </c>
      <c r="P406" s="32">
        <f>J406/N406</f>
        <v>0.10091541825545432</v>
      </c>
    </row>
    <row r="407" spans="1:16" ht="12.75" customHeight="1" x14ac:dyDescent="0.3">
      <c r="A407" s="28">
        <v>3</v>
      </c>
      <c r="B407" s="28">
        <v>48</v>
      </c>
      <c r="C407" s="28">
        <v>8</v>
      </c>
      <c r="D407" s="29" t="s">
        <v>111</v>
      </c>
      <c r="E407" s="30" t="s">
        <v>19</v>
      </c>
      <c r="F407" s="33" t="s">
        <v>113</v>
      </c>
      <c r="G407" s="33">
        <v>0.48299999999999998</v>
      </c>
      <c r="H407" s="33">
        <v>0.439</v>
      </c>
      <c r="I407" s="33"/>
      <c r="J407" s="29"/>
      <c r="K407" s="31">
        <f t="shared" si="11"/>
        <v>10500</v>
      </c>
      <c r="L407" s="31">
        <f>11/(0.01*0.01)</f>
        <v>110000</v>
      </c>
      <c r="M407" s="31">
        <f>1/(0.001*0.01)</f>
        <v>99999.999999999985</v>
      </c>
      <c r="N407" s="32">
        <f t="shared" si="12"/>
        <v>4.0211892990699383</v>
      </c>
    </row>
    <row r="408" spans="1:16" ht="12.75" customHeight="1" x14ac:dyDescent="0.3">
      <c r="A408" s="28">
        <v>3</v>
      </c>
      <c r="B408" s="28">
        <v>48</v>
      </c>
      <c r="C408" s="28">
        <v>8</v>
      </c>
      <c r="D408" s="29" t="s">
        <v>111</v>
      </c>
      <c r="E408" s="30" t="s">
        <v>19</v>
      </c>
      <c r="F408" s="33" t="s">
        <v>114</v>
      </c>
      <c r="G408" s="33">
        <v>0.45200000000000001</v>
      </c>
      <c r="H408" s="33">
        <v>0.40799999999999997</v>
      </c>
      <c r="I408" s="33"/>
      <c r="J408" s="29"/>
      <c r="K408" s="31">
        <f t="shared" si="11"/>
        <v>10500</v>
      </c>
      <c r="L408" s="31">
        <f>11/(0.01*0.01)</f>
        <v>110000</v>
      </c>
      <c r="M408" s="31">
        <f>1/(0.001*0.01)</f>
        <v>99999.999999999985</v>
      </c>
      <c r="N408" s="32">
        <f t="shared" si="12"/>
        <v>4.0211892990699383</v>
      </c>
    </row>
    <row r="409" spans="1:16" ht="12.75" customHeight="1" x14ac:dyDescent="0.3">
      <c r="A409" s="28">
        <v>3</v>
      </c>
      <c r="B409" s="28">
        <v>48</v>
      </c>
      <c r="C409" s="28">
        <v>8</v>
      </c>
      <c r="D409" s="29" t="s">
        <v>111</v>
      </c>
      <c r="E409" s="30" t="s">
        <v>19</v>
      </c>
      <c r="F409" s="33" t="s">
        <v>115</v>
      </c>
      <c r="G409" s="33">
        <v>0.45600000000000002</v>
      </c>
      <c r="H409" s="33">
        <v>0.41199999999999998</v>
      </c>
      <c r="I409" s="33"/>
      <c r="J409" s="29"/>
      <c r="K409" s="31">
        <f t="shared" si="11"/>
        <v>10500</v>
      </c>
      <c r="L409" s="31">
        <f>11/(0.01*0.01)</f>
        <v>110000</v>
      </c>
      <c r="M409" s="31">
        <f>1/(0.001*0.01)</f>
        <v>99999.999999999985</v>
      </c>
      <c r="N409" s="32">
        <f t="shared" si="12"/>
        <v>4.0211892990699383</v>
      </c>
    </row>
    <row r="410" spans="1:16" ht="12.75" customHeight="1" x14ac:dyDescent="0.3">
      <c r="A410" s="28">
        <v>4</v>
      </c>
      <c r="B410" s="28">
        <v>48</v>
      </c>
      <c r="C410" s="28">
        <v>2</v>
      </c>
      <c r="D410" s="29" t="s">
        <v>111</v>
      </c>
      <c r="E410" s="30" t="s">
        <v>19</v>
      </c>
      <c r="F410" s="33" t="s">
        <v>112</v>
      </c>
      <c r="G410" s="33">
        <v>8.1000000000000003E-2</v>
      </c>
      <c r="H410" s="33">
        <v>3.5000000000000003E-2</v>
      </c>
      <c r="I410" s="33">
        <v>0.05</v>
      </c>
      <c r="J410" s="29">
        <f>I410-0.0202</f>
        <v>2.9800000000000004E-2</v>
      </c>
      <c r="K410" s="31">
        <f t="shared" si="11"/>
        <v>20000</v>
      </c>
      <c r="L410" s="31">
        <f>20/(0.01*0.01)</f>
        <v>200000</v>
      </c>
      <c r="M410" s="31">
        <f t="shared" ref="M410:M417" si="14">2/(0.001*0.01)</f>
        <v>199999.99999999997</v>
      </c>
      <c r="N410" s="32">
        <f t="shared" si="12"/>
        <v>4.3010299956639813</v>
      </c>
      <c r="O410" s="31">
        <f>J410/K410</f>
        <v>1.4900000000000001E-6</v>
      </c>
      <c r="P410" s="32">
        <f>J410/N410</f>
        <v>6.9285729302149546E-3</v>
      </c>
    </row>
    <row r="411" spans="1:16" ht="12.75" customHeight="1" x14ac:dyDescent="0.3">
      <c r="A411" s="28">
        <v>4</v>
      </c>
      <c r="B411" s="28">
        <v>48</v>
      </c>
      <c r="C411" s="28">
        <v>2</v>
      </c>
      <c r="D411" s="29" t="s">
        <v>111</v>
      </c>
      <c r="E411" s="30" t="s">
        <v>19</v>
      </c>
      <c r="F411" s="33" t="s">
        <v>113</v>
      </c>
      <c r="G411" s="33">
        <v>6.6000000000000003E-2</v>
      </c>
      <c r="H411" s="33">
        <v>0.02</v>
      </c>
      <c r="I411" s="33"/>
      <c r="J411" s="29"/>
      <c r="K411" s="31">
        <f t="shared" si="11"/>
        <v>20000</v>
      </c>
      <c r="L411" s="31">
        <f>20/(0.01*0.01)</f>
        <v>200000</v>
      </c>
      <c r="M411" s="31">
        <f t="shared" si="14"/>
        <v>199999.99999999997</v>
      </c>
      <c r="N411" s="32">
        <f t="shared" si="12"/>
        <v>4.3010299956639813</v>
      </c>
    </row>
    <row r="412" spans="1:16" ht="12.75" customHeight="1" x14ac:dyDescent="0.3">
      <c r="A412" s="28">
        <v>4</v>
      </c>
      <c r="B412" s="28">
        <v>48</v>
      </c>
      <c r="C412" s="28">
        <v>2</v>
      </c>
      <c r="D412" s="29" t="s">
        <v>111</v>
      </c>
      <c r="E412" s="30" t="s">
        <v>19</v>
      </c>
      <c r="F412" s="33" t="s">
        <v>114</v>
      </c>
      <c r="G412" s="33">
        <v>0.112</v>
      </c>
      <c r="H412" s="33">
        <v>6.6000000000000003E-2</v>
      </c>
      <c r="I412" s="33"/>
      <c r="J412" s="29"/>
      <c r="K412" s="31">
        <f t="shared" si="11"/>
        <v>20000</v>
      </c>
      <c r="L412" s="31">
        <f>20/(0.01*0.01)</f>
        <v>200000</v>
      </c>
      <c r="M412" s="31">
        <f t="shared" si="14"/>
        <v>199999.99999999997</v>
      </c>
      <c r="N412" s="32">
        <f t="shared" si="12"/>
        <v>4.3010299956639813</v>
      </c>
    </row>
    <row r="413" spans="1:16" ht="12.75" customHeight="1" x14ac:dyDescent="0.3">
      <c r="A413" s="28">
        <v>4</v>
      </c>
      <c r="B413" s="28">
        <v>48</v>
      </c>
      <c r="C413" s="28">
        <v>2</v>
      </c>
      <c r="D413" s="29" t="s">
        <v>111</v>
      </c>
      <c r="E413" s="30" t="s">
        <v>19</v>
      </c>
      <c r="F413" s="33" t="s">
        <v>115</v>
      </c>
      <c r="G413" s="33">
        <v>0.124</v>
      </c>
      <c r="H413" s="33">
        <v>7.8E-2</v>
      </c>
      <c r="I413" s="33"/>
      <c r="J413" s="29"/>
      <c r="K413" s="31">
        <f t="shared" si="11"/>
        <v>20000</v>
      </c>
      <c r="L413" s="31">
        <f>20/(0.01*0.01)</f>
        <v>200000</v>
      </c>
      <c r="M413" s="31">
        <f t="shared" si="14"/>
        <v>199999.99999999997</v>
      </c>
      <c r="N413" s="32">
        <f t="shared" si="12"/>
        <v>4.3010299956639813</v>
      </c>
    </row>
    <row r="414" spans="1:16" ht="12.75" customHeight="1" x14ac:dyDescent="0.3">
      <c r="A414" s="28">
        <v>1</v>
      </c>
      <c r="B414" s="28">
        <v>72</v>
      </c>
      <c r="C414" s="28">
        <v>3</v>
      </c>
      <c r="D414" s="29" t="s">
        <v>111</v>
      </c>
      <c r="E414" s="30" t="s">
        <v>19</v>
      </c>
      <c r="F414" s="33" t="s">
        <v>112</v>
      </c>
      <c r="G414" s="33">
        <v>0.625</v>
      </c>
      <c r="H414" s="33">
        <v>0.58199999999999996</v>
      </c>
      <c r="I414" s="33">
        <v>0.59499999999999997</v>
      </c>
      <c r="J414" s="29">
        <f>I414-0.0202</f>
        <v>0.57479999999999998</v>
      </c>
      <c r="K414" s="31">
        <f t="shared" si="11"/>
        <v>21000</v>
      </c>
      <c r="L414" s="31">
        <f>22/(0.01*0.01)</f>
        <v>220000</v>
      </c>
      <c r="M414" s="31">
        <f t="shared" si="14"/>
        <v>199999.99999999997</v>
      </c>
      <c r="N414" s="32">
        <f t="shared" ref="N414:N477" si="15">LOG10(K414)</f>
        <v>4.3222192947339195</v>
      </c>
      <c r="O414" s="31">
        <f>J414/K414</f>
        <v>2.7371428571428569E-5</v>
      </c>
      <c r="P414" s="32">
        <f>J414/N414</f>
        <v>0.13298723660327033</v>
      </c>
    </row>
    <row r="415" spans="1:16" ht="12.75" customHeight="1" x14ac:dyDescent="0.3">
      <c r="A415" s="28">
        <v>1</v>
      </c>
      <c r="B415" s="28">
        <v>72</v>
      </c>
      <c r="C415" s="28">
        <v>3</v>
      </c>
      <c r="D415" s="29" t="s">
        <v>111</v>
      </c>
      <c r="E415" s="30" t="s">
        <v>19</v>
      </c>
      <c r="F415" s="33" t="s">
        <v>113</v>
      </c>
      <c r="G415" s="33">
        <v>0.88100000000000001</v>
      </c>
      <c r="H415" s="33">
        <v>0.83799999999999997</v>
      </c>
      <c r="I415" s="33"/>
      <c r="J415" s="29"/>
      <c r="K415" s="31">
        <f t="shared" si="11"/>
        <v>21000</v>
      </c>
      <c r="L415" s="31">
        <f>22/(0.01*0.01)</f>
        <v>220000</v>
      </c>
      <c r="M415" s="31">
        <f t="shared" si="14"/>
        <v>199999.99999999997</v>
      </c>
      <c r="N415" s="32">
        <f t="shared" si="15"/>
        <v>4.3222192947339195</v>
      </c>
    </row>
    <row r="416" spans="1:16" ht="12.75" customHeight="1" x14ac:dyDescent="0.3">
      <c r="A416" s="28">
        <v>1</v>
      </c>
      <c r="B416" s="28">
        <v>72</v>
      </c>
      <c r="C416" s="28">
        <v>3</v>
      </c>
      <c r="D416" s="29" t="s">
        <v>111</v>
      </c>
      <c r="E416" s="30" t="s">
        <v>19</v>
      </c>
      <c r="F416" s="33" t="s">
        <v>114</v>
      </c>
      <c r="G416" s="33">
        <v>0.58399999999999996</v>
      </c>
      <c r="H416" s="33">
        <v>0.54100000000000004</v>
      </c>
      <c r="I416" s="33"/>
      <c r="J416" s="29"/>
      <c r="K416" s="31">
        <f t="shared" si="11"/>
        <v>21000</v>
      </c>
      <c r="L416" s="31">
        <f>22/(0.01*0.01)</f>
        <v>220000</v>
      </c>
      <c r="M416" s="31">
        <f t="shared" si="14"/>
        <v>199999.99999999997</v>
      </c>
      <c r="N416" s="32">
        <f t="shared" si="15"/>
        <v>4.3222192947339195</v>
      </c>
    </row>
    <row r="417" spans="1:16" ht="12.75" customHeight="1" x14ac:dyDescent="0.3">
      <c r="A417" s="28">
        <v>1</v>
      </c>
      <c r="B417" s="28">
        <v>72</v>
      </c>
      <c r="C417" s="28">
        <v>3</v>
      </c>
      <c r="D417" s="29" t="s">
        <v>111</v>
      </c>
      <c r="E417" s="30" t="s">
        <v>19</v>
      </c>
      <c r="F417" s="33" t="s">
        <v>115</v>
      </c>
      <c r="G417" s="33">
        <v>0.46100000000000002</v>
      </c>
      <c r="H417" s="33">
        <v>0.41799999999999998</v>
      </c>
      <c r="I417" s="33"/>
      <c r="J417" s="29"/>
      <c r="K417" s="31">
        <f t="shared" si="11"/>
        <v>21000</v>
      </c>
      <c r="L417" s="31">
        <f>22/(0.01*0.01)</f>
        <v>220000</v>
      </c>
      <c r="M417" s="31">
        <f t="shared" si="14"/>
        <v>199999.99999999997</v>
      </c>
      <c r="N417" s="32">
        <f t="shared" si="15"/>
        <v>4.3222192947339195</v>
      </c>
    </row>
    <row r="418" spans="1:16" ht="12.75" customHeight="1" x14ac:dyDescent="0.3">
      <c r="A418" s="28">
        <v>2</v>
      </c>
      <c r="B418" s="28">
        <v>72</v>
      </c>
      <c r="C418" s="28">
        <v>6</v>
      </c>
      <c r="D418" s="29" t="s">
        <v>111</v>
      </c>
      <c r="E418" s="30" t="s">
        <v>19</v>
      </c>
      <c r="F418" s="33" t="s">
        <v>112</v>
      </c>
      <c r="G418" s="33">
        <v>0.42</v>
      </c>
      <c r="H418" s="33">
        <v>0.377</v>
      </c>
      <c r="I418" s="33">
        <v>0.33800000000000002</v>
      </c>
      <c r="J418" s="29">
        <f>I418-0.0202</f>
        <v>0.31780000000000003</v>
      </c>
      <c r="K418" s="31">
        <f t="shared" si="11"/>
        <v>56000</v>
      </c>
      <c r="L418" s="31">
        <f>42/(0.01*0.01)</f>
        <v>420000</v>
      </c>
      <c r="M418" s="31">
        <f>7/(0.001*0.01)</f>
        <v>700000</v>
      </c>
      <c r="N418" s="32">
        <f t="shared" si="15"/>
        <v>4.7481880270062007</v>
      </c>
      <c r="O418" s="31">
        <f>J418/K418</f>
        <v>5.6750000000000007E-6</v>
      </c>
      <c r="P418" s="32">
        <f>J418/N418</f>
        <v>6.6930795114358052E-2</v>
      </c>
    </row>
    <row r="419" spans="1:16" ht="12.75" customHeight="1" x14ac:dyDescent="0.3">
      <c r="A419" s="28">
        <v>2</v>
      </c>
      <c r="B419" s="28">
        <v>72</v>
      </c>
      <c r="C419" s="28">
        <v>6</v>
      </c>
      <c r="D419" s="29" t="s">
        <v>111</v>
      </c>
      <c r="E419" s="30" t="s">
        <v>19</v>
      </c>
      <c r="F419" s="33" t="s">
        <v>113</v>
      </c>
      <c r="G419" s="33">
        <v>0.39600000000000002</v>
      </c>
      <c r="H419" s="33">
        <v>0.35299999999999998</v>
      </c>
      <c r="I419" s="33"/>
      <c r="J419" s="29"/>
      <c r="K419" s="31">
        <f t="shared" si="11"/>
        <v>56000</v>
      </c>
      <c r="L419" s="31">
        <f>42/(0.01*0.01)</f>
        <v>420000</v>
      </c>
      <c r="M419" s="31">
        <f>7/(0.001*0.01)</f>
        <v>700000</v>
      </c>
      <c r="N419" s="32">
        <f t="shared" si="15"/>
        <v>4.7481880270062007</v>
      </c>
    </row>
    <row r="420" spans="1:16" ht="12.75" customHeight="1" x14ac:dyDescent="0.3">
      <c r="A420" s="28">
        <v>2</v>
      </c>
      <c r="B420" s="28">
        <v>72</v>
      </c>
      <c r="C420" s="28">
        <v>6</v>
      </c>
      <c r="D420" s="29" t="s">
        <v>111</v>
      </c>
      <c r="E420" s="30" t="s">
        <v>19</v>
      </c>
      <c r="F420" s="33" t="s">
        <v>114</v>
      </c>
      <c r="G420" s="33">
        <v>0.45400000000000001</v>
      </c>
      <c r="H420" s="33">
        <v>0.41</v>
      </c>
      <c r="I420" s="33"/>
      <c r="J420" s="29"/>
      <c r="K420" s="31">
        <f t="shared" si="11"/>
        <v>56000</v>
      </c>
      <c r="L420" s="31">
        <f>42/(0.01*0.01)</f>
        <v>420000</v>
      </c>
      <c r="M420" s="31">
        <f>7/(0.001*0.01)</f>
        <v>700000</v>
      </c>
      <c r="N420" s="32">
        <f t="shared" si="15"/>
        <v>4.7481880270062007</v>
      </c>
    </row>
    <row r="421" spans="1:16" ht="12.75" customHeight="1" x14ac:dyDescent="0.3">
      <c r="A421" s="28">
        <v>2</v>
      </c>
      <c r="B421" s="28">
        <v>72</v>
      </c>
      <c r="C421" s="28">
        <v>6</v>
      </c>
      <c r="D421" s="29" t="s">
        <v>111</v>
      </c>
      <c r="E421" s="30" t="s">
        <v>19</v>
      </c>
      <c r="F421" s="33" t="s">
        <v>115</v>
      </c>
      <c r="G421" s="33">
        <v>0.254</v>
      </c>
      <c r="H421" s="33">
        <v>0.21099999999999999</v>
      </c>
      <c r="I421" s="33"/>
      <c r="J421" s="29"/>
      <c r="K421" s="31">
        <f t="shared" si="11"/>
        <v>56000</v>
      </c>
      <c r="L421" s="31">
        <f>42/(0.01*0.01)</f>
        <v>420000</v>
      </c>
      <c r="M421" s="31">
        <f>7/(0.001*0.01)</f>
        <v>700000</v>
      </c>
      <c r="N421" s="32">
        <f t="shared" si="15"/>
        <v>4.7481880270062007</v>
      </c>
    </row>
    <row r="422" spans="1:16" ht="12.75" customHeight="1" x14ac:dyDescent="0.3">
      <c r="A422" s="28">
        <v>3</v>
      </c>
      <c r="B422" s="28">
        <v>72</v>
      </c>
      <c r="C422" s="28">
        <v>9</v>
      </c>
      <c r="D422" s="29" t="s">
        <v>111</v>
      </c>
      <c r="E422" s="30" t="s">
        <v>19</v>
      </c>
      <c r="F422" s="33" t="s">
        <v>112</v>
      </c>
      <c r="G422" s="33">
        <v>0.33100000000000002</v>
      </c>
      <c r="H422" s="33">
        <v>0.28899999999999998</v>
      </c>
      <c r="I422" s="33">
        <v>0.36799999999999999</v>
      </c>
      <c r="J422" s="29">
        <f>I422-0.0202</f>
        <v>0.3478</v>
      </c>
      <c r="K422" s="31">
        <f t="shared" si="11"/>
        <v>10500</v>
      </c>
      <c r="L422" s="31">
        <f>11/(0.01*0.01)</f>
        <v>110000</v>
      </c>
      <c r="M422" s="31">
        <f>1/(0.001*0.01)</f>
        <v>99999.999999999985</v>
      </c>
      <c r="N422" s="32">
        <f t="shared" si="15"/>
        <v>4.0211892990699383</v>
      </c>
      <c r="O422" s="31">
        <f>J422/K422</f>
        <v>3.3123809523809526E-5</v>
      </c>
      <c r="P422" s="32">
        <f>J422/N422</f>
        <v>8.6491824714753598E-2</v>
      </c>
    </row>
    <row r="423" spans="1:16" ht="12.75" customHeight="1" x14ac:dyDescent="0.3">
      <c r="A423" s="28">
        <v>3</v>
      </c>
      <c r="B423" s="28">
        <v>72</v>
      </c>
      <c r="C423" s="28">
        <v>9</v>
      </c>
      <c r="D423" s="29" t="s">
        <v>111</v>
      </c>
      <c r="E423" s="30" t="s">
        <v>19</v>
      </c>
      <c r="F423" s="33" t="s">
        <v>113</v>
      </c>
      <c r="G423" s="33">
        <v>0.41099999999999998</v>
      </c>
      <c r="H423" s="33">
        <v>0.36799999999999999</v>
      </c>
      <c r="I423" s="33"/>
      <c r="J423" s="29"/>
      <c r="K423" s="31">
        <f t="shared" si="11"/>
        <v>10500</v>
      </c>
      <c r="L423" s="31">
        <f>11/(0.01*0.01)</f>
        <v>110000</v>
      </c>
      <c r="M423" s="31">
        <f>1/(0.001*0.01)</f>
        <v>99999.999999999985</v>
      </c>
      <c r="N423" s="32">
        <f t="shared" si="15"/>
        <v>4.0211892990699383</v>
      </c>
    </row>
    <row r="424" spans="1:16" ht="12.75" customHeight="1" x14ac:dyDescent="0.3">
      <c r="A424" s="28">
        <v>3</v>
      </c>
      <c r="B424" s="28">
        <v>72</v>
      </c>
      <c r="C424" s="28">
        <v>9</v>
      </c>
      <c r="D424" s="29" t="s">
        <v>111</v>
      </c>
      <c r="E424" s="30" t="s">
        <v>19</v>
      </c>
      <c r="F424" s="33" t="s">
        <v>114</v>
      </c>
      <c r="G424" s="33">
        <v>0.51100000000000001</v>
      </c>
      <c r="H424" s="33">
        <v>0.46800000000000003</v>
      </c>
      <c r="I424" s="33"/>
      <c r="J424" s="29"/>
      <c r="K424" s="31">
        <f t="shared" si="11"/>
        <v>10500</v>
      </c>
      <c r="L424" s="31">
        <f>11/(0.01*0.01)</f>
        <v>110000</v>
      </c>
      <c r="M424" s="31">
        <f>1/(0.001*0.01)</f>
        <v>99999.999999999985</v>
      </c>
      <c r="N424" s="32">
        <f t="shared" si="15"/>
        <v>4.0211892990699383</v>
      </c>
    </row>
    <row r="425" spans="1:16" ht="12.75" customHeight="1" x14ac:dyDescent="0.3">
      <c r="A425" s="28">
        <v>3</v>
      </c>
      <c r="B425" s="28">
        <v>72</v>
      </c>
      <c r="C425" s="28">
        <v>9</v>
      </c>
      <c r="D425" s="29" t="s">
        <v>111</v>
      </c>
      <c r="E425" s="30" t="s">
        <v>19</v>
      </c>
      <c r="F425" s="33" t="s">
        <v>115</v>
      </c>
      <c r="G425" s="33">
        <v>0.39200000000000002</v>
      </c>
      <c r="H425" s="33">
        <v>0.34899999999999998</v>
      </c>
      <c r="I425" s="33"/>
      <c r="J425" s="29"/>
      <c r="K425" s="31">
        <f t="shared" si="11"/>
        <v>10500</v>
      </c>
      <c r="L425" s="31">
        <f>11/(0.01*0.01)</f>
        <v>110000</v>
      </c>
      <c r="M425" s="31">
        <f>1/(0.001*0.01)</f>
        <v>99999.999999999985</v>
      </c>
      <c r="N425" s="32">
        <f t="shared" si="15"/>
        <v>4.0211892990699383</v>
      </c>
    </row>
    <row r="426" spans="1:16" ht="12.75" customHeight="1" x14ac:dyDescent="0.3">
      <c r="A426" s="28">
        <v>4</v>
      </c>
      <c r="B426" s="28">
        <v>72</v>
      </c>
      <c r="C426" s="28">
        <v>3</v>
      </c>
      <c r="D426" s="29" t="s">
        <v>111</v>
      </c>
      <c r="E426" s="30" t="s">
        <v>19</v>
      </c>
      <c r="F426" s="33" t="s">
        <v>112</v>
      </c>
      <c r="G426" s="33">
        <v>0.378</v>
      </c>
      <c r="H426" s="33">
        <v>0.33200000000000002</v>
      </c>
      <c r="I426" s="33">
        <v>0.36</v>
      </c>
      <c r="J426" s="29">
        <f>I426-0.0202</f>
        <v>0.33979999999999999</v>
      </c>
      <c r="K426" s="31">
        <f t="shared" si="11"/>
        <v>20000</v>
      </c>
      <c r="L426" s="31">
        <f>20/(0.01*0.01)</f>
        <v>200000</v>
      </c>
      <c r="M426" s="31">
        <f>2/(0.001*0.01)</f>
        <v>199999.99999999997</v>
      </c>
      <c r="N426" s="32">
        <f t="shared" si="15"/>
        <v>4.3010299956639813</v>
      </c>
      <c r="O426" s="31">
        <f>J426/K426</f>
        <v>1.6989999999999998E-5</v>
      </c>
      <c r="P426" s="32">
        <f>J426/N426</f>
        <v>7.9004331600236288E-2</v>
      </c>
    </row>
    <row r="427" spans="1:16" ht="12.75" customHeight="1" x14ac:dyDescent="0.3">
      <c r="A427" s="28">
        <v>4</v>
      </c>
      <c r="B427" s="28">
        <v>72</v>
      </c>
      <c r="C427" s="28">
        <v>3</v>
      </c>
      <c r="D427" s="29" t="s">
        <v>111</v>
      </c>
      <c r="E427" s="30" t="s">
        <v>19</v>
      </c>
      <c r="F427" s="33" t="s">
        <v>113</v>
      </c>
      <c r="G427" s="33">
        <v>0.40400000000000003</v>
      </c>
      <c r="H427" s="33">
        <v>0.35799999999999998</v>
      </c>
      <c r="I427" s="33"/>
      <c r="J427" s="29"/>
      <c r="K427" s="31">
        <f t="shared" si="11"/>
        <v>20000</v>
      </c>
      <c r="L427" s="31">
        <f>20/(0.01*0.01)</f>
        <v>200000</v>
      </c>
      <c r="M427" s="31">
        <f>2/(0.001*0.01)</f>
        <v>199999.99999999997</v>
      </c>
      <c r="N427" s="32">
        <f t="shared" si="15"/>
        <v>4.3010299956639813</v>
      </c>
    </row>
    <row r="428" spans="1:16" ht="12.75" customHeight="1" x14ac:dyDescent="0.3">
      <c r="A428" s="28">
        <v>4</v>
      </c>
      <c r="B428" s="28">
        <v>72</v>
      </c>
      <c r="C428" s="28">
        <v>3</v>
      </c>
      <c r="D428" s="29" t="s">
        <v>111</v>
      </c>
      <c r="E428" s="30" t="s">
        <v>19</v>
      </c>
      <c r="F428" s="33" t="s">
        <v>114</v>
      </c>
      <c r="G428" s="33">
        <v>0.441</v>
      </c>
      <c r="H428" s="33">
        <v>0.39400000000000002</v>
      </c>
      <c r="I428" s="33"/>
      <c r="J428" s="29"/>
      <c r="K428" s="31">
        <f t="shared" si="11"/>
        <v>20000</v>
      </c>
      <c r="L428" s="31">
        <f>20/(0.01*0.01)</f>
        <v>200000</v>
      </c>
      <c r="M428" s="31">
        <f>2/(0.001*0.01)</f>
        <v>199999.99999999997</v>
      </c>
      <c r="N428" s="32">
        <f t="shared" si="15"/>
        <v>4.3010299956639813</v>
      </c>
    </row>
    <row r="429" spans="1:16" ht="12.75" customHeight="1" x14ac:dyDescent="0.3">
      <c r="A429" s="28">
        <v>4</v>
      </c>
      <c r="B429" s="28">
        <v>72</v>
      </c>
      <c r="C429" s="28">
        <v>3</v>
      </c>
      <c r="D429" s="29" t="s">
        <v>111</v>
      </c>
      <c r="E429" s="30" t="s">
        <v>19</v>
      </c>
      <c r="F429" s="33" t="s">
        <v>115</v>
      </c>
      <c r="G429" s="33">
        <v>0.40300000000000002</v>
      </c>
      <c r="H429" s="33">
        <v>0.35599999999999998</v>
      </c>
      <c r="I429" s="33"/>
      <c r="J429" s="29"/>
      <c r="K429" s="31">
        <f t="shared" si="11"/>
        <v>20000</v>
      </c>
      <c r="L429" s="31">
        <f>20/(0.01*0.01)</f>
        <v>200000</v>
      </c>
      <c r="M429" s="31">
        <f>2/(0.001*0.01)</f>
        <v>199999.99999999997</v>
      </c>
      <c r="N429" s="32">
        <f t="shared" si="15"/>
        <v>4.3010299956639813</v>
      </c>
    </row>
    <row r="430" spans="1:16" ht="12.75" customHeight="1" x14ac:dyDescent="0.3">
      <c r="A430" s="28">
        <v>1</v>
      </c>
      <c r="B430" s="28">
        <v>24</v>
      </c>
      <c r="C430" s="28">
        <v>1</v>
      </c>
      <c r="D430" s="29" t="s">
        <v>117</v>
      </c>
      <c r="E430" s="30" t="s">
        <v>20</v>
      </c>
      <c r="F430" s="29" t="s">
        <v>118</v>
      </c>
      <c r="G430" s="29">
        <v>0.39100000000000001</v>
      </c>
      <c r="H430" s="29">
        <v>0.34699999999999998</v>
      </c>
      <c r="I430" s="29">
        <v>0.36499999999999999</v>
      </c>
      <c r="J430" s="29">
        <f>I430-0.0202</f>
        <v>0.3448</v>
      </c>
      <c r="K430" s="31">
        <f t="shared" si="11"/>
        <v>3000</v>
      </c>
      <c r="L430" s="31">
        <f>3/(0.01*0.01)</f>
        <v>30000</v>
      </c>
      <c r="N430" s="32">
        <f t="shared" si="15"/>
        <v>3.4771212547196626</v>
      </c>
      <c r="O430" s="31">
        <f>J430/K430</f>
        <v>1.1493333333333333E-4</v>
      </c>
      <c r="P430" s="32">
        <f>J430/N430</f>
        <v>9.916248952549081E-2</v>
      </c>
    </row>
    <row r="431" spans="1:16" ht="12.75" customHeight="1" x14ac:dyDescent="0.3">
      <c r="A431" s="28">
        <v>1</v>
      </c>
      <c r="B431" s="28">
        <v>24</v>
      </c>
      <c r="C431" s="28">
        <v>1</v>
      </c>
      <c r="D431" s="29" t="s">
        <v>117</v>
      </c>
      <c r="E431" s="30" t="s">
        <v>20</v>
      </c>
      <c r="F431" s="29" t="s">
        <v>119</v>
      </c>
      <c r="G431" s="29">
        <v>0.41099999999999998</v>
      </c>
      <c r="H431" s="29">
        <v>0.36599999999999999</v>
      </c>
      <c r="I431" s="29"/>
      <c r="J431" s="29"/>
      <c r="K431" s="31">
        <f t="shared" si="11"/>
        <v>3000</v>
      </c>
      <c r="L431" s="31">
        <f>3/(0.01*0.01)</f>
        <v>30000</v>
      </c>
      <c r="N431" s="32">
        <f t="shared" si="15"/>
        <v>3.4771212547196626</v>
      </c>
    </row>
    <row r="432" spans="1:16" ht="12.75" customHeight="1" x14ac:dyDescent="0.3">
      <c r="A432" s="28">
        <v>1</v>
      </c>
      <c r="B432" s="28">
        <v>24</v>
      </c>
      <c r="C432" s="28">
        <v>1</v>
      </c>
      <c r="D432" s="29" t="s">
        <v>117</v>
      </c>
      <c r="E432" s="30" t="s">
        <v>20</v>
      </c>
      <c r="F432" s="29" t="s">
        <v>120</v>
      </c>
      <c r="G432" s="29">
        <v>0.41099999999999998</v>
      </c>
      <c r="H432" s="29">
        <v>0.36699999999999999</v>
      </c>
      <c r="I432" s="29"/>
      <c r="J432" s="29"/>
      <c r="K432" s="31">
        <f t="shared" si="11"/>
        <v>3000</v>
      </c>
      <c r="L432" s="31">
        <f>3/(0.01*0.01)</f>
        <v>30000</v>
      </c>
      <c r="N432" s="32">
        <f t="shared" si="15"/>
        <v>3.4771212547196626</v>
      </c>
    </row>
    <row r="433" spans="1:16" ht="12.75" customHeight="1" x14ac:dyDescent="0.3">
      <c r="A433" s="28">
        <v>1</v>
      </c>
      <c r="B433" s="28">
        <v>24</v>
      </c>
      <c r="C433" s="28">
        <v>1</v>
      </c>
      <c r="D433" s="29" t="s">
        <v>117</v>
      </c>
      <c r="E433" s="30" t="s">
        <v>20</v>
      </c>
      <c r="F433" s="29" t="s">
        <v>121</v>
      </c>
      <c r="G433" s="29">
        <v>0.42599999999999999</v>
      </c>
      <c r="H433" s="29">
        <v>0.38200000000000001</v>
      </c>
      <c r="I433" s="29"/>
      <c r="J433" s="29"/>
      <c r="K433" s="31">
        <f t="shared" si="11"/>
        <v>3000</v>
      </c>
      <c r="L433" s="31">
        <f>3/(0.01*0.01)</f>
        <v>30000</v>
      </c>
      <c r="N433" s="32">
        <f t="shared" si="15"/>
        <v>3.4771212547196626</v>
      </c>
    </row>
    <row r="434" spans="1:16" ht="12.75" customHeight="1" x14ac:dyDescent="0.3">
      <c r="A434" s="28">
        <v>2</v>
      </c>
      <c r="B434" s="28">
        <v>24</v>
      </c>
      <c r="C434" s="28">
        <v>4</v>
      </c>
      <c r="D434" s="29" t="s">
        <v>117</v>
      </c>
      <c r="E434" s="30" t="s">
        <v>20</v>
      </c>
      <c r="F434" s="33" t="s">
        <v>118</v>
      </c>
      <c r="G434" s="33">
        <v>0.35299999999999998</v>
      </c>
      <c r="H434" s="33">
        <v>0.309</v>
      </c>
      <c r="I434" s="33">
        <v>0.22700000000000001</v>
      </c>
      <c r="J434" s="29">
        <f>I434-0.0202</f>
        <v>0.20680000000000001</v>
      </c>
      <c r="K434" s="31">
        <f t="shared" si="11"/>
        <v>1000</v>
      </c>
      <c r="L434" s="31">
        <f>1/(0.01*0.01)</f>
        <v>10000</v>
      </c>
      <c r="N434" s="32">
        <f t="shared" si="15"/>
        <v>3</v>
      </c>
      <c r="O434" s="31">
        <f>J434/K434</f>
        <v>2.0680000000000001E-4</v>
      </c>
      <c r="P434" s="32">
        <f>J434/N434</f>
        <v>6.8933333333333333E-2</v>
      </c>
    </row>
    <row r="435" spans="1:16" ht="12.75" customHeight="1" x14ac:dyDescent="0.3">
      <c r="A435" s="28">
        <v>2</v>
      </c>
      <c r="B435" s="28">
        <v>24</v>
      </c>
      <c r="C435" s="28">
        <v>4</v>
      </c>
      <c r="D435" s="29" t="s">
        <v>117</v>
      </c>
      <c r="E435" s="30" t="s">
        <v>20</v>
      </c>
      <c r="F435" s="33" t="s">
        <v>119</v>
      </c>
      <c r="G435" s="33">
        <v>0.40699999999999997</v>
      </c>
      <c r="H435" s="33">
        <v>0.36299999999999999</v>
      </c>
      <c r="I435" s="33"/>
      <c r="J435" s="29"/>
      <c r="K435" s="31">
        <f t="shared" si="11"/>
        <v>1000</v>
      </c>
      <c r="L435" s="31">
        <f>1/(0.01*0.01)</f>
        <v>10000</v>
      </c>
      <c r="N435" s="32">
        <f t="shared" si="15"/>
        <v>3</v>
      </c>
    </row>
    <row r="436" spans="1:16" ht="12.75" customHeight="1" x14ac:dyDescent="0.3">
      <c r="A436" s="28">
        <v>2</v>
      </c>
      <c r="B436" s="28">
        <v>24</v>
      </c>
      <c r="C436" s="28">
        <v>4</v>
      </c>
      <c r="D436" s="29" t="s">
        <v>117</v>
      </c>
      <c r="E436" s="30" t="s">
        <v>20</v>
      </c>
      <c r="F436" s="33" t="s">
        <v>120</v>
      </c>
      <c r="G436" s="33">
        <v>0.121</v>
      </c>
      <c r="H436" s="33">
        <v>7.6999999999999999E-2</v>
      </c>
      <c r="I436" s="33"/>
      <c r="J436" s="29"/>
      <c r="K436" s="31">
        <f t="shared" si="11"/>
        <v>1000</v>
      </c>
      <c r="L436" s="31">
        <f>1/(0.01*0.01)</f>
        <v>10000</v>
      </c>
      <c r="N436" s="32">
        <f t="shared" si="15"/>
        <v>3</v>
      </c>
    </row>
    <row r="437" spans="1:16" ht="12.75" customHeight="1" x14ac:dyDescent="0.3">
      <c r="A437" s="28">
        <v>2</v>
      </c>
      <c r="B437" s="28">
        <v>24</v>
      </c>
      <c r="C437" s="28">
        <v>4</v>
      </c>
      <c r="D437" s="29" t="s">
        <v>117</v>
      </c>
      <c r="E437" s="30" t="s">
        <v>20</v>
      </c>
      <c r="F437" s="33" t="s">
        <v>121</v>
      </c>
      <c r="G437" s="33">
        <v>0.20300000000000001</v>
      </c>
      <c r="H437" s="33">
        <v>0.159</v>
      </c>
      <c r="I437" s="33"/>
      <c r="J437" s="29"/>
      <c r="K437" s="31">
        <f t="shared" si="11"/>
        <v>1000</v>
      </c>
      <c r="L437" s="31">
        <f>1/(0.01*0.01)</f>
        <v>10000</v>
      </c>
      <c r="N437" s="32">
        <f t="shared" si="15"/>
        <v>3</v>
      </c>
    </row>
    <row r="438" spans="1:16" ht="12.75" customHeight="1" x14ac:dyDescent="0.3">
      <c r="A438" s="28">
        <v>3</v>
      </c>
      <c r="B438" s="28">
        <v>24</v>
      </c>
      <c r="C438" s="28">
        <v>7</v>
      </c>
      <c r="D438" s="29" t="s">
        <v>117</v>
      </c>
      <c r="E438" s="30" t="s">
        <v>20</v>
      </c>
      <c r="F438" s="33" t="s">
        <v>118</v>
      </c>
      <c r="G438" s="33">
        <v>0.108</v>
      </c>
      <c r="H438" s="33">
        <v>6.5000000000000002E-2</v>
      </c>
      <c r="I438" s="33">
        <f>AVERAGE(H438:H440)</f>
        <v>6.2000000000000006E-2</v>
      </c>
      <c r="J438" s="29">
        <f>I438-0.0202</f>
        <v>4.1800000000000004E-2</v>
      </c>
      <c r="K438" s="31">
        <f t="shared" ref="K438:K501" si="16">AVERAGE(L438:M438)*0.1</f>
        <v>8500</v>
      </c>
      <c r="L438" s="31">
        <f>7/(0.01*0.01)</f>
        <v>70000</v>
      </c>
      <c r="M438" s="31">
        <f>1/(0.001*0.01)</f>
        <v>99999.999999999985</v>
      </c>
      <c r="N438" s="32">
        <f t="shared" si="15"/>
        <v>3.9294189257142929</v>
      </c>
      <c r="O438" s="31">
        <f>J438/K438</f>
        <v>4.9176470588235299E-6</v>
      </c>
      <c r="P438" s="32">
        <f>J438/N438</f>
        <v>1.0637705164613256E-2</v>
      </c>
    </row>
    <row r="439" spans="1:16" ht="12.75" customHeight="1" x14ac:dyDescent="0.3">
      <c r="A439" s="28">
        <v>3</v>
      </c>
      <c r="B439" s="28">
        <v>24</v>
      </c>
      <c r="C439" s="28">
        <v>7</v>
      </c>
      <c r="D439" s="29" t="s">
        <v>117</v>
      </c>
      <c r="E439" s="30" t="s">
        <v>20</v>
      </c>
      <c r="F439" s="33" t="s">
        <v>119</v>
      </c>
      <c r="G439" s="33">
        <v>0.126</v>
      </c>
      <c r="H439" s="33">
        <v>8.3000000000000004E-2</v>
      </c>
      <c r="I439" s="33"/>
      <c r="J439" s="29"/>
      <c r="K439" s="31">
        <f t="shared" si="16"/>
        <v>8500</v>
      </c>
      <c r="L439" s="31">
        <f>7/(0.01*0.01)</f>
        <v>70000</v>
      </c>
      <c r="M439" s="31">
        <f>1/(0.001*0.01)</f>
        <v>99999.999999999985</v>
      </c>
      <c r="N439" s="32">
        <f t="shared" si="15"/>
        <v>3.9294189257142929</v>
      </c>
    </row>
    <row r="440" spans="1:16" ht="12.75" customHeight="1" x14ac:dyDescent="0.3">
      <c r="A440" s="28">
        <v>3</v>
      </c>
      <c r="B440" s="28">
        <v>24</v>
      </c>
      <c r="C440" s="28">
        <v>7</v>
      </c>
      <c r="D440" s="29" t="s">
        <v>117</v>
      </c>
      <c r="E440" s="30" t="s">
        <v>20</v>
      </c>
      <c r="F440" s="33" t="s">
        <v>120</v>
      </c>
      <c r="G440" s="33">
        <v>8.1000000000000003E-2</v>
      </c>
      <c r="H440" s="33">
        <v>3.7999999999999999E-2</v>
      </c>
      <c r="I440" s="33"/>
      <c r="J440" s="29"/>
      <c r="K440" s="31">
        <f t="shared" si="16"/>
        <v>8500</v>
      </c>
      <c r="L440" s="31">
        <f>7/(0.01*0.01)</f>
        <v>70000</v>
      </c>
      <c r="M440" s="31">
        <f>1/(0.001*0.01)</f>
        <v>99999.999999999985</v>
      </c>
      <c r="N440" s="32">
        <f t="shared" si="15"/>
        <v>3.9294189257142929</v>
      </c>
    </row>
    <row r="441" spans="1:16" ht="12.75" customHeight="1" x14ac:dyDescent="0.3">
      <c r="A441" s="28">
        <v>3</v>
      </c>
      <c r="B441" s="28">
        <v>24</v>
      </c>
      <c r="C441" s="28">
        <v>7</v>
      </c>
      <c r="D441" s="29" t="s">
        <v>117</v>
      </c>
      <c r="E441" s="30" t="s">
        <v>20</v>
      </c>
      <c r="F441" s="33" t="s">
        <v>121</v>
      </c>
      <c r="G441" s="33">
        <v>0.32800000000000001</v>
      </c>
      <c r="H441" s="33" t="s">
        <v>122</v>
      </c>
      <c r="I441" s="33"/>
      <c r="J441" s="29"/>
      <c r="K441" s="31">
        <f t="shared" si="16"/>
        <v>8500</v>
      </c>
      <c r="L441" s="31">
        <f>7/(0.01*0.01)</f>
        <v>70000</v>
      </c>
      <c r="M441" s="31">
        <f>1/(0.001*0.01)</f>
        <v>99999.999999999985</v>
      </c>
      <c r="N441" s="32">
        <f t="shared" si="15"/>
        <v>3.9294189257142929</v>
      </c>
    </row>
    <row r="442" spans="1:16" ht="12.75" customHeight="1" x14ac:dyDescent="0.3">
      <c r="A442" s="28">
        <v>4</v>
      </c>
      <c r="B442" s="28">
        <v>24</v>
      </c>
      <c r="C442" s="28">
        <v>1</v>
      </c>
      <c r="D442" s="29" t="s">
        <v>117</v>
      </c>
      <c r="E442" s="30" t="s">
        <v>20</v>
      </c>
      <c r="F442" s="29" t="s">
        <v>118</v>
      </c>
      <c r="G442" s="29">
        <v>0.33200000000000002</v>
      </c>
      <c r="H442" s="29">
        <v>0.28799999999999998</v>
      </c>
      <c r="I442" s="29">
        <v>0.443</v>
      </c>
      <c r="J442" s="29">
        <f>I442-0.0202</f>
        <v>0.42280000000000001</v>
      </c>
      <c r="K442" s="31">
        <f t="shared" si="16"/>
        <v>2000</v>
      </c>
      <c r="L442" s="31">
        <f t="shared" ref="L442:L453" si="17">2/(0.01*0.01)</f>
        <v>20000</v>
      </c>
      <c r="N442" s="32">
        <f t="shared" si="15"/>
        <v>3.3010299956639813</v>
      </c>
      <c r="O442" s="31">
        <f>J442/K442</f>
        <v>2.1140000000000002E-4</v>
      </c>
      <c r="P442" s="32">
        <f>J442/N442</f>
        <v>0.12808123541905486</v>
      </c>
    </row>
    <row r="443" spans="1:16" ht="12.75" customHeight="1" x14ac:dyDescent="0.3">
      <c r="A443" s="28">
        <v>4</v>
      </c>
      <c r="B443" s="28">
        <v>24</v>
      </c>
      <c r="C443" s="28">
        <v>1</v>
      </c>
      <c r="D443" s="29" t="s">
        <v>117</v>
      </c>
      <c r="E443" s="30" t="s">
        <v>20</v>
      </c>
      <c r="F443" s="29" t="s">
        <v>119</v>
      </c>
      <c r="G443" s="29">
        <v>0.61399999999999999</v>
      </c>
      <c r="H443" s="29">
        <v>0.56999999999999995</v>
      </c>
      <c r="I443" s="29"/>
      <c r="J443" s="29"/>
      <c r="K443" s="31">
        <f t="shared" si="16"/>
        <v>2000</v>
      </c>
      <c r="L443" s="31">
        <f t="shared" si="17"/>
        <v>20000</v>
      </c>
      <c r="N443" s="32">
        <f t="shared" si="15"/>
        <v>3.3010299956639813</v>
      </c>
    </row>
    <row r="444" spans="1:16" ht="12.75" customHeight="1" x14ac:dyDescent="0.3">
      <c r="A444" s="28">
        <v>4</v>
      </c>
      <c r="B444" s="28">
        <v>24</v>
      </c>
      <c r="C444" s="28">
        <v>1</v>
      </c>
      <c r="D444" s="29" t="s">
        <v>117</v>
      </c>
      <c r="E444" s="30" t="s">
        <v>20</v>
      </c>
      <c r="F444" s="29" t="s">
        <v>120</v>
      </c>
      <c r="G444" s="29">
        <v>0.55500000000000005</v>
      </c>
      <c r="H444" s="29">
        <v>0.51200000000000001</v>
      </c>
      <c r="I444" s="29"/>
      <c r="J444" s="29"/>
      <c r="K444" s="31">
        <f t="shared" si="16"/>
        <v>2000</v>
      </c>
      <c r="L444" s="31">
        <f t="shared" si="17"/>
        <v>20000</v>
      </c>
      <c r="N444" s="32">
        <f t="shared" si="15"/>
        <v>3.3010299956639813</v>
      </c>
    </row>
    <row r="445" spans="1:16" ht="12.75" customHeight="1" x14ac:dyDescent="0.3">
      <c r="A445" s="28">
        <v>4</v>
      </c>
      <c r="B445" s="28">
        <v>24</v>
      </c>
      <c r="C445" s="28">
        <v>1</v>
      </c>
      <c r="D445" s="29" t="s">
        <v>117</v>
      </c>
      <c r="E445" s="30" t="s">
        <v>20</v>
      </c>
      <c r="F445" s="29" t="s">
        <v>121</v>
      </c>
      <c r="G445" s="29">
        <v>0.44600000000000001</v>
      </c>
      <c r="H445" s="29">
        <v>0.40200000000000002</v>
      </c>
      <c r="I445" s="29"/>
      <c r="J445" s="29"/>
      <c r="K445" s="31">
        <f t="shared" si="16"/>
        <v>2000</v>
      </c>
      <c r="L445" s="31">
        <f t="shared" si="17"/>
        <v>20000</v>
      </c>
      <c r="N445" s="32">
        <f t="shared" si="15"/>
        <v>3.3010299956639813</v>
      </c>
    </row>
    <row r="446" spans="1:16" ht="12.75" customHeight="1" x14ac:dyDescent="0.3">
      <c r="A446" s="28">
        <v>5</v>
      </c>
      <c r="B446" s="28">
        <v>24</v>
      </c>
      <c r="C446" s="28">
        <v>1</v>
      </c>
      <c r="D446" s="29" t="s">
        <v>117</v>
      </c>
      <c r="E446" s="30" t="s">
        <v>20</v>
      </c>
      <c r="F446" s="33" t="s">
        <v>55</v>
      </c>
      <c r="G446" s="33">
        <v>0.27600000000000002</v>
      </c>
      <c r="H446" s="33">
        <v>0.23300000000000001</v>
      </c>
      <c r="I446" s="33">
        <v>0.22900000000000001</v>
      </c>
      <c r="J446" s="29">
        <f>I446-0.0202</f>
        <v>0.20880000000000001</v>
      </c>
      <c r="K446" s="31">
        <f t="shared" si="16"/>
        <v>2000</v>
      </c>
      <c r="L446" s="31">
        <f t="shared" si="17"/>
        <v>20000</v>
      </c>
      <c r="N446" s="32">
        <f t="shared" si="15"/>
        <v>3.3010299956639813</v>
      </c>
      <c r="O446" s="31">
        <f>J446/K446</f>
        <v>1.044E-4</v>
      </c>
      <c r="P446" s="32">
        <f>J446/N446</f>
        <v>6.3252984757565411E-2</v>
      </c>
    </row>
    <row r="447" spans="1:16" ht="12.75" customHeight="1" x14ac:dyDescent="0.3">
      <c r="A447" s="28">
        <v>5</v>
      </c>
      <c r="B447" s="28">
        <v>24</v>
      </c>
      <c r="C447" s="28">
        <v>1</v>
      </c>
      <c r="D447" s="29" t="s">
        <v>117</v>
      </c>
      <c r="E447" s="30" t="s">
        <v>20</v>
      </c>
      <c r="F447" s="33" t="s">
        <v>56</v>
      </c>
      <c r="G447" s="33">
        <v>0.19</v>
      </c>
      <c r="H447" s="33">
        <v>0.14599999999999999</v>
      </c>
      <c r="I447" s="33"/>
      <c r="J447" s="29"/>
      <c r="K447" s="31">
        <f t="shared" si="16"/>
        <v>2000</v>
      </c>
      <c r="L447" s="31">
        <f t="shared" si="17"/>
        <v>20000</v>
      </c>
      <c r="N447" s="32">
        <f t="shared" si="15"/>
        <v>3.3010299956639813</v>
      </c>
    </row>
    <row r="448" spans="1:16" ht="12.75" customHeight="1" x14ac:dyDescent="0.3">
      <c r="A448" s="28">
        <v>5</v>
      </c>
      <c r="B448" s="28">
        <v>24</v>
      </c>
      <c r="C448" s="28">
        <v>1</v>
      </c>
      <c r="D448" s="29" t="s">
        <v>117</v>
      </c>
      <c r="E448" s="30" t="s">
        <v>20</v>
      </c>
      <c r="F448" s="33" t="s">
        <v>57</v>
      </c>
      <c r="G448" s="33">
        <v>0.26900000000000002</v>
      </c>
      <c r="H448" s="33">
        <v>0.22600000000000001</v>
      </c>
      <c r="I448" s="33"/>
      <c r="J448" s="29"/>
      <c r="K448" s="31">
        <f t="shared" si="16"/>
        <v>2000</v>
      </c>
      <c r="L448" s="31">
        <f t="shared" si="17"/>
        <v>20000</v>
      </c>
      <c r="N448" s="32">
        <f t="shared" si="15"/>
        <v>3.3010299956639813</v>
      </c>
    </row>
    <row r="449" spans="1:16" ht="12.75" customHeight="1" x14ac:dyDescent="0.3">
      <c r="A449" s="28">
        <v>5</v>
      </c>
      <c r="B449" s="28">
        <v>24</v>
      </c>
      <c r="C449" s="28">
        <v>1</v>
      </c>
      <c r="D449" s="29" t="s">
        <v>117</v>
      </c>
      <c r="E449" s="30" t="s">
        <v>20</v>
      </c>
      <c r="F449" s="33" t="s">
        <v>58</v>
      </c>
      <c r="G449" s="33">
        <v>0.35599999999999998</v>
      </c>
      <c r="H449" s="33">
        <v>0.313</v>
      </c>
      <c r="I449" s="33"/>
      <c r="J449" s="29"/>
      <c r="K449" s="31">
        <f t="shared" si="16"/>
        <v>2000</v>
      </c>
      <c r="L449" s="31">
        <f t="shared" si="17"/>
        <v>20000</v>
      </c>
      <c r="N449" s="32">
        <f t="shared" si="15"/>
        <v>3.3010299956639813</v>
      </c>
    </row>
    <row r="450" spans="1:16" ht="12.75" customHeight="1" x14ac:dyDescent="0.3">
      <c r="A450" s="28">
        <v>6</v>
      </c>
      <c r="B450" s="28">
        <v>24</v>
      </c>
      <c r="C450" s="28">
        <v>1</v>
      </c>
      <c r="D450" s="29" t="s">
        <v>117</v>
      </c>
      <c r="E450" s="30" t="s">
        <v>20</v>
      </c>
      <c r="F450" s="33" t="s">
        <v>60</v>
      </c>
      <c r="G450" s="33">
        <v>0.189</v>
      </c>
      <c r="H450" s="33">
        <v>0.14499999999999999</v>
      </c>
      <c r="I450" s="33">
        <v>0.191</v>
      </c>
      <c r="J450" s="29">
        <f>I450-0.0202</f>
        <v>0.17080000000000001</v>
      </c>
      <c r="K450" s="31">
        <f t="shared" si="16"/>
        <v>6000</v>
      </c>
      <c r="L450" s="31">
        <f t="shared" si="17"/>
        <v>20000</v>
      </c>
      <c r="M450" s="31">
        <f>1/(0.001*0.01)</f>
        <v>99999.999999999985</v>
      </c>
      <c r="N450" s="32">
        <f t="shared" si="15"/>
        <v>3.7781512503836434</v>
      </c>
      <c r="O450" s="31">
        <f>J450/K450</f>
        <v>2.8466666666666666E-5</v>
      </c>
      <c r="P450" s="32">
        <f>J450/N450</f>
        <v>4.5207295494762559E-2</v>
      </c>
    </row>
    <row r="451" spans="1:16" ht="12.75" customHeight="1" x14ac:dyDescent="0.3">
      <c r="A451" s="28">
        <v>6</v>
      </c>
      <c r="B451" s="28">
        <v>24</v>
      </c>
      <c r="C451" s="28">
        <v>1</v>
      </c>
      <c r="D451" s="29" t="s">
        <v>117</v>
      </c>
      <c r="E451" s="30" t="s">
        <v>20</v>
      </c>
      <c r="F451" s="33" t="s">
        <v>61</v>
      </c>
      <c r="G451" s="33">
        <v>0.20899999999999999</v>
      </c>
      <c r="H451" s="33">
        <v>0.16600000000000001</v>
      </c>
      <c r="I451" s="33"/>
      <c r="J451" s="29"/>
      <c r="K451" s="31">
        <f t="shared" si="16"/>
        <v>6000</v>
      </c>
      <c r="L451" s="31">
        <f t="shared" si="17"/>
        <v>20000</v>
      </c>
      <c r="M451" s="31">
        <f>1/(0.001*0.01)</f>
        <v>99999.999999999985</v>
      </c>
      <c r="N451" s="32">
        <f t="shared" si="15"/>
        <v>3.7781512503836434</v>
      </c>
    </row>
    <row r="452" spans="1:16" ht="12.75" customHeight="1" x14ac:dyDescent="0.3">
      <c r="A452" s="28">
        <v>6</v>
      </c>
      <c r="B452" s="28">
        <v>24</v>
      </c>
      <c r="C452" s="28">
        <v>1</v>
      </c>
      <c r="D452" s="29" t="s">
        <v>117</v>
      </c>
      <c r="E452" s="30" t="s">
        <v>20</v>
      </c>
      <c r="F452" s="33" t="s">
        <v>62</v>
      </c>
      <c r="G452" s="33">
        <v>0.27600000000000002</v>
      </c>
      <c r="H452" s="33">
        <v>0.23300000000000001</v>
      </c>
      <c r="I452" s="33"/>
      <c r="J452" s="29"/>
      <c r="K452" s="31">
        <f t="shared" si="16"/>
        <v>6000</v>
      </c>
      <c r="L452" s="31">
        <f t="shared" si="17"/>
        <v>20000</v>
      </c>
      <c r="M452" s="31">
        <f>1/(0.001*0.01)</f>
        <v>99999.999999999985</v>
      </c>
      <c r="N452" s="32">
        <f t="shared" si="15"/>
        <v>3.7781512503836434</v>
      </c>
    </row>
    <row r="453" spans="1:16" ht="12.75" customHeight="1" x14ac:dyDescent="0.3">
      <c r="A453" s="28">
        <v>6</v>
      </c>
      <c r="B453" s="28">
        <v>24</v>
      </c>
      <c r="C453" s="28">
        <v>1</v>
      </c>
      <c r="D453" s="29" t="s">
        <v>117</v>
      </c>
      <c r="E453" s="30" t="s">
        <v>20</v>
      </c>
      <c r="F453" s="33" t="s">
        <v>63</v>
      </c>
      <c r="G453" s="33">
        <v>0.26500000000000001</v>
      </c>
      <c r="H453" s="33">
        <v>0.222</v>
      </c>
      <c r="I453" s="33"/>
      <c r="J453" s="29"/>
      <c r="K453" s="31">
        <f t="shared" si="16"/>
        <v>6000</v>
      </c>
      <c r="L453" s="31">
        <f t="shared" si="17"/>
        <v>20000</v>
      </c>
      <c r="M453" s="31">
        <f>1/(0.001*0.01)</f>
        <v>99999.999999999985</v>
      </c>
      <c r="N453" s="32">
        <f t="shared" si="15"/>
        <v>3.7781512503836434</v>
      </c>
    </row>
    <row r="454" spans="1:16" ht="12.75" customHeight="1" x14ac:dyDescent="0.3">
      <c r="A454" s="28">
        <v>1</v>
      </c>
      <c r="B454" s="28">
        <v>48</v>
      </c>
      <c r="C454" s="28">
        <v>2</v>
      </c>
      <c r="D454" s="29" t="s">
        <v>117</v>
      </c>
      <c r="E454" s="30" t="s">
        <v>20</v>
      </c>
      <c r="F454" s="33" t="s">
        <v>118</v>
      </c>
      <c r="G454" s="33">
        <v>0.50900000000000001</v>
      </c>
      <c r="H454" s="33">
        <v>0.46400000000000002</v>
      </c>
      <c r="I454" s="33">
        <v>0.56200000000000006</v>
      </c>
      <c r="J454" s="29">
        <f>I454-0.0202</f>
        <v>0.54180000000000006</v>
      </c>
      <c r="K454" s="31">
        <f t="shared" si="16"/>
        <v>3000</v>
      </c>
      <c r="L454" s="31">
        <f>3/(0.01*0.01)</f>
        <v>30000</v>
      </c>
      <c r="N454" s="32">
        <f t="shared" si="15"/>
        <v>3.4771212547196626</v>
      </c>
      <c r="O454" s="31">
        <f>J454/K454</f>
        <v>1.8060000000000003E-4</v>
      </c>
      <c r="P454" s="32">
        <f>J454/N454</f>
        <v>0.1558185522764238</v>
      </c>
    </row>
    <row r="455" spans="1:16" ht="12.75" customHeight="1" x14ac:dyDescent="0.3">
      <c r="A455" s="28">
        <v>1</v>
      </c>
      <c r="B455" s="28">
        <v>48</v>
      </c>
      <c r="C455" s="28">
        <v>2</v>
      </c>
      <c r="D455" s="29" t="s">
        <v>117</v>
      </c>
      <c r="E455" s="30" t="s">
        <v>20</v>
      </c>
      <c r="F455" s="33" t="s">
        <v>119</v>
      </c>
      <c r="G455" s="33">
        <v>0.55400000000000005</v>
      </c>
      <c r="H455" s="33">
        <v>0.50900000000000001</v>
      </c>
      <c r="I455" s="33"/>
      <c r="J455" s="29"/>
      <c r="K455" s="31">
        <f t="shared" si="16"/>
        <v>3000</v>
      </c>
      <c r="L455" s="31">
        <f>3/(0.01*0.01)</f>
        <v>30000</v>
      </c>
      <c r="N455" s="32">
        <f t="shared" si="15"/>
        <v>3.4771212547196626</v>
      </c>
    </row>
    <row r="456" spans="1:16" ht="12.75" customHeight="1" x14ac:dyDescent="0.3">
      <c r="A456" s="28">
        <v>1</v>
      </c>
      <c r="B456" s="28">
        <v>48</v>
      </c>
      <c r="C456" s="28">
        <v>2</v>
      </c>
      <c r="D456" s="29" t="s">
        <v>117</v>
      </c>
      <c r="E456" s="30" t="s">
        <v>20</v>
      </c>
      <c r="F456" s="33" t="s">
        <v>120</v>
      </c>
      <c r="G456" s="33">
        <v>0.82299999999999995</v>
      </c>
      <c r="H456" s="33">
        <v>0.77900000000000003</v>
      </c>
      <c r="I456" s="33"/>
      <c r="J456" s="29"/>
      <c r="K456" s="31">
        <f t="shared" si="16"/>
        <v>3000</v>
      </c>
      <c r="L456" s="31">
        <f>3/(0.01*0.01)</f>
        <v>30000</v>
      </c>
      <c r="N456" s="32">
        <f t="shared" si="15"/>
        <v>3.4771212547196626</v>
      </c>
    </row>
    <row r="457" spans="1:16" ht="12.75" customHeight="1" x14ac:dyDescent="0.3">
      <c r="A457" s="28">
        <v>1</v>
      </c>
      <c r="B457" s="28">
        <v>48</v>
      </c>
      <c r="C457" s="28">
        <v>2</v>
      </c>
      <c r="D457" s="29" t="s">
        <v>117</v>
      </c>
      <c r="E457" s="30" t="s">
        <v>20</v>
      </c>
      <c r="F457" s="33" t="s">
        <v>121</v>
      </c>
      <c r="G457" s="33">
        <v>0.54200000000000004</v>
      </c>
      <c r="H457" s="33">
        <v>0.497</v>
      </c>
      <c r="I457" s="33"/>
      <c r="J457" s="29"/>
      <c r="K457" s="31">
        <f t="shared" si="16"/>
        <v>3000</v>
      </c>
      <c r="L457" s="31">
        <f>3/(0.01*0.01)</f>
        <v>30000</v>
      </c>
      <c r="N457" s="32">
        <f t="shared" si="15"/>
        <v>3.4771212547196626</v>
      </c>
    </row>
    <row r="458" spans="1:16" ht="12.75" customHeight="1" x14ac:dyDescent="0.3">
      <c r="A458" s="28">
        <v>2</v>
      </c>
      <c r="B458" s="28">
        <v>48</v>
      </c>
      <c r="C458" s="28">
        <v>5</v>
      </c>
      <c r="D458" s="29" t="s">
        <v>117</v>
      </c>
      <c r="E458" s="30" t="s">
        <v>20</v>
      </c>
      <c r="F458" s="33" t="s">
        <v>118</v>
      </c>
      <c r="G458" s="33">
        <v>0.53700000000000003</v>
      </c>
      <c r="H458" s="33">
        <v>0.49299999999999999</v>
      </c>
      <c r="I458" s="33">
        <v>0.371</v>
      </c>
      <c r="J458" s="29">
        <f>I458-0.0202</f>
        <v>0.3508</v>
      </c>
      <c r="K458" s="31">
        <f t="shared" si="16"/>
        <v>1000</v>
      </c>
      <c r="L458" s="31">
        <f>1/(0.01*0.01)</f>
        <v>10000</v>
      </c>
      <c r="N458" s="32">
        <f t="shared" si="15"/>
        <v>3</v>
      </c>
      <c r="O458" s="31">
        <f>J458/K458</f>
        <v>3.5080000000000002E-4</v>
      </c>
      <c r="P458" s="32">
        <f>J458/N458</f>
        <v>0.11693333333333333</v>
      </c>
    </row>
    <row r="459" spans="1:16" ht="12.75" customHeight="1" x14ac:dyDescent="0.3">
      <c r="A459" s="28">
        <v>2</v>
      </c>
      <c r="B459" s="28">
        <v>48</v>
      </c>
      <c r="C459" s="28">
        <v>5</v>
      </c>
      <c r="D459" s="29" t="s">
        <v>117</v>
      </c>
      <c r="E459" s="30" t="s">
        <v>20</v>
      </c>
      <c r="F459" s="33" t="s">
        <v>119</v>
      </c>
      <c r="G459" s="33">
        <v>0.498</v>
      </c>
      <c r="H459" s="33">
        <v>0.45300000000000001</v>
      </c>
      <c r="I459" s="33"/>
      <c r="J459" s="29"/>
      <c r="K459" s="31">
        <f t="shared" si="16"/>
        <v>1000</v>
      </c>
      <c r="L459" s="31">
        <f>1/(0.01*0.01)</f>
        <v>10000</v>
      </c>
      <c r="N459" s="32">
        <f t="shared" si="15"/>
        <v>3</v>
      </c>
    </row>
    <row r="460" spans="1:16" ht="12.75" customHeight="1" x14ac:dyDescent="0.3">
      <c r="A460" s="28">
        <v>2</v>
      </c>
      <c r="B460" s="28">
        <v>48</v>
      </c>
      <c r="C460" s="28">
        <v>5</v>
      </c>
      <c r="D460" s="29" t="s">
        <v>117</v>
      </c>
      <c r="E460" s="30" t="s">
        <v>20</v>
      </c>
      <c r="F460" s="33" t="s">
        <v>120</v>
      </c>
      <c r="G460" s="33">
        <v>0.39200000000000002</v>
      </c>
      <c r="H460" s="33">
        <v>0.34699999999999998</v>
      </c>
      <c r="I460" s="33"/>
      <c r="J460" s="29"/>
      <c r="K460" s="31">
        <f t="shared" si="16"/>
        <v>1000</v>
      </c>
      <c r="L460" s="31">
        <f>1/(0.01*0.01)</f>
        <v>10000</v>
      </c>
      <c r="N460" s="32">
        <f t="shared" si="15"/>
        <v>3</v>
      </c>
    </row>
    <row r="461" spans="1:16" ht="12.75" customHeight="1" x14ac:dyDescent="0.3">
      <c r="A461" s="28">
        <v>2</v>
      </c>
      <c r="B461" s="28">
        <v>48</v>
      </c>
      <c r="C461" s="28">
        <v>5</v>
      </c>
      <c r="D461" s="29" t="s">
        <v>117</v>
      </c>
      <c r="E461" s="30" t="s">
        <v>20</v>
      </c>
      <c r="F461" s="33" t="s">
        <v>121</v>
      </c>
      <c r="G461" s="33">
        <v>0.23599999999999999</v>
      </c>
      <c r="H461" s="33">
        <v>0.191</v>
      </c>
      <c r="I461" s="33"/>
      <c r="J461" s="29"/>
      <c r="K461" s="31">
        <f t="shared" si="16"/>
        <v>1000</v>
      </c>
      <c r="L461" s="31">
        <f>1/(0.01*0.01)</f>
        <v>10000</v>
      </c>
      <c r="N461" s="32">
        <f t="shared" si="15"/>
        <v>3</v>
      </c>
    </row>
    <row r="462" spans="1:16" ht="12.75" customHeight="1" x14ac:dyDescent="0.3">
      <c r="A462" s="28">
        <v>3</v>
      </c>
      <c r="B462" s="28">
        <v>48</v>
      </c>
      <c r="C462" s="28">
        <v>8</v>
      </c>
      <c r="D462" s="29" t="s">
        <v>117</v>
      </c>
      <c r="E462" s="30" t="s">
        <v>20</v>
      </c>
      <c r="F462" s="33" t="s">
        <v>118</v>
      </c>
      <c r="G462" s="33">
        <v>0.35299999999999998</v>
      </c>
      <c r="H462" s="33">
        <v>0.309</v>
      </c>
      <c r="I462" s="33">
        <v>0.47199999999999998</v>
      </c>
      <c r="J462" s="29">
        <f>I462-0.0202</f>
        <v>0.45179999999999998</v>
      </c>
      <c r="K462" s="31">
        <f t="shared" si="16"/>
        <v>8500</v>
      </c>
      <c r="L462" s="31">
        <f>7/(0.01*0.01)</f>
        <v>70000</v>
      </c>
      <c r="M462" s="31">
        <f>1/(0.001*0.01)</f>
        <v>99999.999999999985</v>
      </c>
      <c r="N462" s="32">
        <f t="shared" si="15"/>
        <v>3.9294189257142929</v>
      </c>
      <c r="O462" s="31">
        <f>J462/K462</f>
        <v>5.3152941176470583E-5</v>
      </c>
      <c r="P462" s="32">
        <f>J462/N462</f>
        <v>0.11497883237732699</v>
      </c>
    </row>
    <row r="463" spans="1:16" ht="12.75" customHeight="1" x14ac:dyDescent="0.3">
      <c r="A463" s="28">
        <v>3</v>
      </c>
      <c r="B463" s="28">
        <v>48</v>
      </c>
      <c r="C463" s="28">
        <v>8</v>
      </c>
      <c r="D463" s="29" t="s">
        <v>117</v>
      </c>
      <c r="E463" s="30" t="s">
        <v>20</v>
      </c>
      <c r="F463" s="33" t="s">
        <v>119</v>
      </c>
      <c r="G463" s="33">
        <v>0.45300000000000001</v>
      </c>
      <c r="H463" s="33">
        <v>0.40899999999999997</v>
      </c>
      <c r="I463" s="33"/>
      <c r="J463" s="29"/>
      <c r="K463" s="31">
        <f t="shared" si="16"/>
        <v>8500</v>
      </c>
      <c r="L463" s="31">
        <f>7/(0.01*0.01)</f>
        <v>70000</v>
      </c>
      <c r="M463" s="31">
        <f>1/(0.001*0.01)</f>
        <v>99999.999999999985</v>
      </c>
      <c r="N463" s="32">
        <f t="shared" si="15"/>
        <v>3.9294189257142929</v>
      </c>
    </row>
    <row r="464" spans="1:16" ht="12.75" customHeight="1" x14ac:dyDescent="0.3">
      <c r="A464" s="28">
        <v>3</v>
      </c>
      <c r="B464" s="28">
        <v>48</v>
      </c>
      <c r="C464" s="28">
        <v>8</v>
      </c>
      <c r="D464" s="29" t="s">
        <v>117</v>
      </c>
      <c r="E464" s="30" t="s">
        <v>20</v>
      </c>
      <c r="F464" s="33" t="s">
        <v>120</v>
      </c>
      <c r="G464" s="33">
        <v>0.61399999999999999</v>
      </c>
      <c r="H464" s="33">
        <v>0.56999999999999995</v>
      </c>
      <c r="I464" s="33"/>
      <c r="J464" s="29"/>
      <c r="K464" s="31">
        <f t="shared" si="16"/>
        <v>8500</v>
      </c>
      <c r="L464" s="31">
        <f>7/(0.01*0.01)</f>
        <v>70000</v>
      </c>
      <c r="M464" s="31">
        <f>1/(0.001*0.01)</f>
        <v>99999.999999999985</v>
      </c>
      <c r="N464" s="32">
        <f t="shared" si="15"/>
        <v>3.9294189257142929</v>
      </c>
    </row>
    <row r="465" spans="1:16" ht="12.75" customHeight="1" x14ac:dyDescent="0.3">
      <c r="A465" s="28">
        <v>3</v>
      </c>
      <c r="B465" s="28">
        <v>48</v>
      </c>
      <c r="C465" s="28">
        <v>8</v>
      </c>
      <c r="D465" s="29" t="s">
        <v>117</v>
      </c>
      <c r="E465" s="30" t="s">
        <v>20</v>
      </c>
      <c r="F465" s="33" t="s">
        <v>121</v>
      </c>
      <c r="G465" s="33">
        <v>0.64400000000000002</v>
      </c>
      <c r="H465" s="33">
        <v>0.60099999999999998</v>
      </c>
      <c r="I465" s="33"/>
      <c r="J465" s="29"/>
      <c r="K465" s="31">
        <f t="shared" si="16"/>
        <v>8500</v>
      </c>
      <c r="L465" s="31">
        <f>7/(0.01*0.01)</f>
        <v>70000</v>
      </c>
      <c r="M465" s="31">
        <f>1/(0.001*0.01)</f>
        <v>99999.999999999985</v>
      </c>
      <c r="N465" s="32">
        <f t="shared" si="15"/>
        <v>3.9294189257142929</v>
      </c>
    </row>
    <row r="466" spans="1:16" ht="12.75" customHeight="1" x14ac:dyDescent="0.3">
      <c r="A466" s="28">
        <v>4</v>
      </c>
      <c r="B466" s="28">
        <v>48</v>
      </c>
      <c r="C466" s="28">
        <v>2</v>
      </c>
      <c r="D466" s="29" t="s">
        <v>117</v>
      </c>
      <c r="E466" s="30" t="s">
        <v>20</v>
      </c>
      <c r="F466" s="33" t="s">
        <v>118</v>
      </c>
      <c r="G466" s="33">
        <v>0.11</v>
      </c>
      <c r="H466" s="33">
        <v>6.4000000000000001E-2</v>
      </c>
      <c r="I466" s="33">
        <v>8.5999999999999993E-2</v>
      </c>
      <c r="J466" s="29">
        <f>I466-0.0202</f>
        <v>6.5799999999999997E-2</v>
      </c>
      <c r="K466" s="31">
        <f t="shared" si="16"/>
        <v>2000</v>
      </c>
      <c r="L466" s="31">
        <f t="shared" ref="L466:L477" si="18">2/(0.01*0.01)</f>
        <v>20000</v>
      </c>
      <c r="N466" s="32">
        <f t="shared" si="15"/>
        <v>3.3010299956639813</v>
      </c>
      <c r="O466" s="31">
        <f>J466/K466</f>
        <v>3.29E-5</v>
      </c>
      <c r="P466" s="32">
        <f>J466/N466</f>
        <v>1.9933172399654232E-2</v>
      </c>
    </row>
    <row r="467" spans="1:16" ht="12.75" customHeight="1" x14ac:dyDescent="0.3">
      <c r="A467" s="28">
        <v>4</v>
      </c>
      <c r="B467" s="28">
        <v>48</v>
      </c>
      <c r="C467" s="28">
        <v>2</v>
      </c>
      <c r="D467" s="29" t="s">
        <v>117</v>
      </c>
      <c r="E467" s="30" t="s">
        <v>20</v>
      </c>
      <c r="F467" s="33" t="s">
        <v>119</v>
      </c>
      <c r="G467" s="33">
        <v>8.2000000000000003E-2</v>
      </c>
      <c r="H467" s="33">
        <v>3.5999999999999997E-2</v>
      </c>
      <c r="I467" s="33"/>
      <c r="J467" s="29"/>
      <c r="K467" s="31">
        <f t="shared" si="16"/>
        <v>2000</v>
      </c>
      <c r="L467" s="31">
        <f t="shared" si="18"/>
        <v>20000</v>
      </c>
      <c r="N467" s="32">
        <f t="shared" si="15"/>
        <v>3.3010299956639813</v>
      </c>
    </row>
    <row r="468" spans="1:16" ht="12.75" customHeight="1" x14ac:dyDescent="0.3">
      <c r="A468" s="28">
        <v>4</v>
      </c>
      <c r="B468" s="28">
        <v>48</v>
      </c>
      <c r="C468" s="28">
        <v>2</v>
      </c>
      <c r="D468" s="29" t="s">
        <v>117</v>
      </c>
      <c r="E468" s="30" t="s">
        <v>20</v>
      </c>
      <c r="F468" s="33" t="s">
        <v>120</v>
      </c>
      <c r="G468" s="33">
        <v>0.16500000000000001</v>
      </c>
      <c r="H468" s="33">
        <v>0.11899999999999999</v>
      </c>
      <c r="I468" s="33"/>
      <c r="J468" s="29"/>
      <c r="K468" s="31">
        <f t="shared" si="16"/>
        <v>2000</v>
      </c>
      <c r="L468" s="31">
        <f t="shared" si="18"/>
        <v>20000</v>
      </c>
      <c r="N468" s="32">
        <f t="shared" si="15"/>
        <v>3.3010299956639813</v>
      </c>
    </row>
    <row r="469" spans="1:16" ht="12.75" customHeight="1" x14ac:dyDescent="0.3">
      <c r="A469" s="28">
        <v>4</v>
      </c>
      <c r="B469" s="28">
        <v>48</v>
      </c>
      <c r="C469" s="28">
        <v>2</v>
      </c>
      <c r="D469" s="29" t="s">
        <v>117</v>
      </c>
      <c r="E469" s="30" t="s">
        <v>20</v>
      </c>
      <c r="F469" s="33" t="s">
        <v>121</v>
      </c>
      <c r="G469" s="33">
        <v>0.17199999999999999</v>
      </c>
      <c r="H469" s="33">
        <v>0.126</v>
      </c>
      <c r="I469" s="33"/>
      <c r="J469" s="29"/>
      <c r="K469" s="31">
        <f t="shared" si="16"/>
        <v>2000</v>
      </c>
      <c r="L469" s="31">
        <f t="shared" si="18"/>
        <v>20000</v>
      </c>
      <c r="N469" s="32">
        <f t="shared" si="15"/>
        <v>3.3010299956639813</v>
      </c>
    </row>
    <row r="470" spans="1:16" ht="12.75" customHeight="1" x14ac:dyDescent="0.3">
      <c r="A470" s="28">
        <v>5</v>
      </c>
      <c r="B470" s="28">
        <v>48</v>
      </c>
      <c r="C470" s="28">
        <v>2</v>
      </c>
      <c r="D470" s="29" t="s">
        <v>117</v>
      </c>
      <c r="E470" s="30" t="s">
        <v>20</v>
      </c>
      <c r="F470" s="33" t="s">
        <v>55</v>
      </c>
      <c r="G470" s="33">
        <v>0.47399999999999998</v>
      </c>
      <c r="H470" s="33">
        <v>0.42799999999999999</v>
      </c>
      <c r="I470" s="33">
        <v>0.41799999999999998</v>
      </c>
      <c r="J470" s="29">
        <f>I470-0.0202</f>
        <v>0.39779999999999999</v>
      </c>
      <c r="K470" s="31">
        <f t="shared" si="16"/>
        <v>2000</v>
      </c>
      <c r="L470" s="31">
        <f t="shared" si="18"/>
        <v>20000</v>
      </c>
      <c r="N470" s="32">
        <f t="shared" si="15"/>
        <v>3.3010299956639813</v>
      </c>
      <c r="O470" s="31">
        <f>J470/K470</f>
        <v>1.9889999999999998E-4</v>
      </c>
      <c r="P470" s="32">
        <f>J470/N470</f>
        <v>0.12050784165018925</v>
      </c>
    </row>
    <row r="471" spans="1:16" ht="12.75" customHeight="1" x14ac:dyDescent="0.3">
      <c r="A471" s="28">
        <v>5</v>
      </c>
      <c r="B471" s="28">
        <v>48</v>
      </c>
      <c r="C471" s="28">
        <v>2</v>
      </c>
      <c r="D471" s="29" t="s">
        <v>117</v>
      </c>
      <c r="E471" s="30" t="s">
        <v>20</v>
      </c>
      <c r="F471" s="33" t="s">
        <v>56</v>
      </c>
      <c r="G471" s="33">
        <v>0.44600000000000001</v>
      </c>
      <c r="H471" s="33">
        <v>0.4</v>
      </c>
      <c r="I471" s="33"/>
      <c r="J471" s="29"/>
      <c r="K471" s="31">
        <f t="shared" si="16"/>
        <v>2000</v>
      </c>
      <c r="L471" s="31">
        <f t="shared" si="18"/>
        <v>20000</v>
      </c>
      <c r="N471" s="32">
        <f t="shared" si="15"/>
        <v>3.3010299956639813</v>
      </c>
    </row>
    <row r="472" spans="1:16" ht="12.75" customHeight="1" x14ac:dyDescent="0.3">
      <c r="A472" s="28">
        <v>5</v>
      </c>
      <c r="B472" s="28">
        <v>48</v>
      </c>
      <c r="C472" s="28">
        <v>2</v>
      </c>
      <c r="D472" s="29" t="s">
        <v>117</v>
      </c>
      <c r="E472" s="30" t="s">
        <v>20</v>
      </c>
      <c r="F472" s="33" t="s">
        <v>57</v>
      </c>
      <c r="G472" s="33">
        <v>0.46100000000000002</v>
      </c>
      <c r="H472" s="33">
        <v>0.41599999999999998</v>
      </c>
      <c r="I472" s="33"/>
      <c r="J472" s="29"/>
      <c r="K472" s="31">
        <f t="shared" si="16"/>
        <v>2000</v>
      </c>
      <c r="L472" s="31">
        <f t="shared" si="18"/>
        <v>20000</v>
      </c>
      <c r="N472" s="32">
        <f t="shared" si="15"/>
        <v>3.3010299956639813</v>
      </c>
    </row>
    <row r="473" spans="1:16" ht="12.75" customHeight="1" x14ac:dyDescent="0.3">
      <c r="A473" s="28">
        <v>5</v>
      </c>
      <c r="B473" s="28">
        <v>48</v>
      </c>
      <c r="C473" s="28">
        <v>2</v>
      </c>
      <c r="D473" s="29" t="s">
        <v>117</v>
      </c>
      <c r="E473" s="30" t="s">
        <v>20</v>
      </c>
      <c r="F473" s="33" t="s">
        <v>58</v>
      </c>
      <c r="G473" s="33">
        <v>0.47099999999999997</v>
      </c>
      <c r="H473" s="33">
        <v>0.42599999999999999</v>
      </c>
      <c r="I473" s="33"/>
      <c r="J473" s="29"/>
      <c r="K473" s="31">
        <f t="shared" si="16"/>
        <v>2000</v>
      </c>
      <c r="L473" s="31">
        <f t="shared" si="18"/>
        <v>20000</v>
      </c>
      <c r="N473" s="32">
        <f t="shared" si="15"/>
        <v>3.3010299956639813</v>
      </c>
    </row>
    <row r="474" spans="1:16" ht="12.75" customHeight="1" x14ac:dyDescent="0.3">
      <c r="A474" s="28">
        <v>6</v>
      </c>
      <c r="B474" s="28">
        <v>48</v>
      </c>
      <c r="C474" s="28">
        <v>2</v>
      </c>
      <c r="D474" s="29" t="s">
        <v>117</v>
      </c>
      <c r="E474" s="30" t="s">
        <v>20</v>
      </c>
      <c r="F474" s="33" t="s">
        <v>60</v>
      </c>
      <c r="G474" s="33">
        <v>0.436</v>
      </c>
      <c r="H474" s="33">
        <v>0.39</v>
      </c>
      <c r="I474" s="33">
        <v>0.40400000000000003</v>
      </c>
      <c r="J474" s="29">
        <f>I474-0.0202</f>
        <v>0.38380000000000003</v>
      </c>
      <c r="K474" s="31">
        <f t="shared" si="16"/>
        <v>6000</v>
      </c>
      <c r="L474" s="31">
        <f t="shared" si="18"/>
        <v>20000</v>
      </c>
      <c r="M474" s="31">
        <f>1/(0.001*0.01)</f>
        <v>99999.999999999985</v>
      </c>
      <c r="N474" s="32">
        <f t="shared" si="15"/>
        <v>3.7781512503836434</v>
      </c>
      <c r="O474" s="31">
        <f>J474/K474</f>
        <v>6.3966666666666672E-5</v>
      </c>
      <c r="P474" s="32">
        <f>J474/N474</f>
        <v>0.10158407500521001</v>
      </c>
    </row>
    <row r="475" spans="1:16" ht="12.75" customHeight="1" x14ac:dyDescent="0.3">
      <c r="A475" s="28">
        <v>6</v>
      </c>
      <c r="B475" s="28">
        <v>48</v>
      </c>
      <c r="C475" s="28">
        <v>2</v>
      </c>
      <c r="D475" s="29" t="s">
        <v>117</v>
      </c>
      <c r="E475" s="30" t="s">
        <v>20</v>
      </c>
      <c r="F475" s="33" t="s">
        <v>61</v>
      </c>
      <c r="G475" s="33">
        <v>0.48499999999999999</v>
      </c>
      <c r="H475" s="33">
        <v>0.44</v>
      </c>
      <c r="I475" s="33"/>
      <c r="J475" s="29"/>
      <c r="K475" s="31">
        <f t="shared" si="16"/>
        <v>6000</v>
      </c>
      <c r="L475" s="31">
        <f t="shared" si="18"/>
        <v>20000</v>
      </c>
      <c r="M475" s="31">
        <f>1/(0.001*0.01)</f>
        <v>99999.999999999985</v>
      </c>
      <c r="N475" s="32">
        <f t="shared" si="15"/>
        <v>3.7781512503836434</v>
      </c>
    </row>
    <row r="476" spans="1:16" ht="12.75" customHeight="1" x14ac:dyDescent="0.3">
      <c r="A476" s="28">
        <v>6</v>
      </c>
      <c r="B476" s="28">
        <v>48</v>
      </c>
      <c r="C476" s="28">
        <v>2</v>
      </c>
      <c r="D476" s="29" t="s">
        <v>117</v>
      </c>
      <c r="E476" s="30" t="s">
        <v>20</v>
      </c>
      <c r="F476" s="33" t="s">
        <v>62</v>
      </c>
      <c r="G476" s="33">
        <v>0.436</v>
      </c>
      <c r="H476" s="33">
        <v>0.39100000000000001</v>
      </c>
      <c r="I476" s="33"/>
      <c r="J476" s="29"/>
      <c r="K476" s="31">
        <f t="shared" si="16"/>
        <v>6000</v>
      </c>
      <c r="L476" s="31">
        <f t="shared" si="18"/>
        <v>20000</v>
      </c>
      <c r="M476" s="31">
        <f>1/(0.001*0.01)</f>
        <v>99999.999999999985</v>
      </c>
      <c r="N476" s="32">
        <f t="shared" si="15"/>
        <v>3.7781512503836434</v>
      </c>
    </row>
    <row r="477" spans="1:16" ht="12.75" customHeight="1" x14ac:dyDescent="0.3">
      <c r="A477" s="28">
        <v>6</v>
      </c>
      <c r="B477" s="28">
        <v>48</v>
      </c>
      <c r="C477" s="28">
        <v>2</v>
      </c>
      <c r="D477" s="29" t="s">
        <v>117</v>
      </c>
      <c r="E477" s="30" t="s">
        <v>20</v>
      </c>
      <c r="F477" s="33" t="s">
        <v>63</v>
      </c>
      <c r="G477" s="33">
        <v>0.442</v>
      </c>
      <c r="H477" s="33">
        <v>0.39600000000000002</v>
      </c>
      <c r="I477" s="33"/>
      <c r="J477" s="29"/>
      <c r="K477" s="31">
        <f t="shared" si="16"/>
        <v>6000</v>
      </c>
      <c r="L477" s="31">
        <f t="shared" si="18"/>
        <v>20000</v>
      </c>
      <c r="M477" s="31">
        <f>1/(0.001*0.01)</f>
        <v>99999.999999999985</v>
      </c>
      <c r="N477" s="32">
        <f t="shared" si="15"/>
        <v>3.7781512503836434</v>
      </c>
    </row>
    <row r="478" spans="1:16" x14ac:dyDescent="0.3">
      <c r="A478" s="28">
        <v>1</v>
      </c>
      <c r="B478" s="28">
        <v>72</v>
      </c>
      <c r="C478" s="28">
        <v>3</v>
      </c>
      <c r="D478" s="29" t="s">
        <v>117</v>
      </c>
      <c r="E478" s="30" t="s">
        <v>20</v>
      </c>
      <c r="F478" s="33" t="s">
        <v>118</v>
      </c>
      <c r="G478" s="33">
        <v>0.749</v>
      </c>
      <c r="H478" s="33">
        <v>0.70599999999999996</v>
      </c>
      <c r="I478" s="33">
        <v>0.59899999999999998</v>
      </c>
      <c r="J478" s="29">
        <f>I478-0.0202</f>
        <v>0.57879999999999998</v>
      </c>
      <c r="K478" s="31">
        <f t="shared" si="16"/>
        <v>3000</v>
      </c>
      <c r="L478" s="31">
        <f>3/(0.01*0.01)</f>
        <v>30000</v>
      </c>
      <c r="N478" s="32">
        <f t="shared" ref="N478:N541" si="19">LOG10(K478)</f>
        <v>3.4771212547196626</v>
      </c>
      <c r="O478" s="31">
        <f>J478/K478</f>
        <v>1.9293333333333332E-4</v>
      </c>
      <c r="P478" s="32">
        <f>J478/N478</f>
        <v>0.16645953868142133</v>
      </c>
    </row>
    <row r="479" spans="1:16" x14ac:dyDescent="0.3">
      <c r="A479" s="28">
        <v>1</v>
      </c>
      <c r="B479" s="28">
        <v>72</v>
      </c>
      <c r="C479" s="28">
        <v>3</v>
      </c>
      <c r="D479" s="29" t="s">
        <v>117</v>
      </c>
      <c r="E479" s="30" t="s">
        <v>20</v>
      </c>
      <c r="F479" s="33" t="s">
        <v>119</v>
      </c>
      <c r="G479" s="33">
        <v>0.93</v>
      </c>
      <c r="H479" s="33">
        <v>0.88700000000000001</v>
      </c>
      <c r="I479" s="33"/>
      <c r="J479" s="29"/>
      <c r="K479" s="31">
        <f t="shared" si="16"/>
        <v>3000</v>
      </c>
      <c r="L479" s="31">
        <f>3/(0.01*0.01)</f>
        <v>30000</v>
      </c>
      <c r="N479" s="32">
        <f t="shared" si="19"/>
        <v>3.4771212547196626</v>
      </c>
    </row>
    <row r="480" spans="1:16" x14ac:dyDescent="0.3">
      <c r="A480" s="28">
        <v>1</v>
      </c>
      <c r="B480" s="28">
        <v>72</v>
      </c>
      <c r="C480" s="28">
        <v>3</v>
      </c>
      <c r="D480" s="29" t="s">
        <v>117</v>
      </c>
      <c r="E480" s="30" t="s">
        <v>20</v>
      </c>
      <c r="F480" s="33" t="s">
        <v>120</v>
      </c>
      <c r="G480" s="33">
        <v>0.55700000000000005</v>
      </c>
      <c r="H480" s="33">
        <v>0.51400000000000001</v>
      </c>
      <c r="I480" s="33"/>
      <c r="J480" s="29"/>
      <c r="K480" s="31">
        <f t="shared" si="16"/>
        <v>3000</v>
      </c>
      <c r="L480" s="31">
        <f>3/(0.01*0.01)</f>
        <v>30000</v>
      </c>
      <c r="N480" s="32">
        <f t="shared" si="19"/>
        <v>3.4771212547196626</v>
      </c>
    </row>
    <row r="481" spans="1:16" x14ac:dyDescent="0.3">
      <c r="A481" s="28">
        <v>1</v>
      </c>
      <c r="B481" s="28">
        <v>72</v>
      </c>
      <c r="C481" s="28">
        <v>3</v>
      </c>
      <c r="D481" s="29" t="s">
        <v>117</v>
      </c>
      <c r="E481" s="30" t="s">
        <v>20</v>
      </c>
      <c r="F481" s="33" t="s">
        <v>121</v>
      </c>
      <c r="G481" s="33">
        <v>0.33100000000000002</v>
      </c>
      <c r="H481" s="33">
        <v>0.28799999999999998</v>
      </c>
      <c r="I481" s="33"/>
      <c r="J481" s="29"/>
      <c r="K481" s="31">
        <f t="shared" si="16"/>
        <v>3000</v>
      </c>
      <c r="L481" s="31">
        <f>3/(0.01*0.01)</f>
        <v>30000</v>
      </c>
      <c r="N481" s="32">
        <f t="shared" si="19"/>
        <v>3.4771212547196626</v>
      </c>
    </row>
    <row r="482" spans="1:16" x14ac:dyDescent="0.3">
      <c r="A482" s="28">
        <v>2</v>
      </c>
      <c r="B482" s="28">
        <v>72</v>
      </c>
      <c r="C482" s="28">
        <v>6</v>
      </c>
      <c r="D482" s="29" t="s">
        <v>117</v>
      </c>
      <c r="E482" s="30" t="s">
        <v>20</v>
      </c>
      <c r="F482" s="33" t="s">
        <v>118</v>
      </c>
      <c r="G482" s="33">
        <v>0.33500000000000002</v>
      </c>
      <c r="H482" s="33">
        <v>0.29199999999999998</v>
      </c>
      <c r="I482" s="33">
        <v>0.254</v>
      </c>
      <c r="J482" s="29">
        <f>I482-0.0202</f>
        <v>0.23380000000000001</v>
      </c>
      <c r="K482" s="31">
        <f t="shared" si="16"/>
        <v>1000</v>
      </c>
      <c r="L482" s="31">
        <f>1/(0.01*0.01)</f>
        <v>10000</v>
      </c>
      <c r="N482" s="32">
        <f t="shared" si="19"/>
        <v>3</v>
      </c>
      <c r="O482" s="31">
        <f>J482/K482</f>
        <v>2.3380000000000002E-4</v>
      </c>
      <c r="P482" s="32">
        <f>J482/N482</f>
        <v>7.7933333333333341E-2</v>
      </c>
    </row>
    <row r="483" spans="1:16" x14ac:dyDescent="0.3">
      <c r="A483" s="28">
        <v>2</v>
      </c>
      <c r="B483" s="28">
        <v>72</v>
      </c>
      <c r="C483" s="28">
        <v>6</v>
      </c>
      <c r="D483" s="29" t="s">
        <v>117</v>
      </c>
      <c r="E483" s="30" t="s">
        <v>20</v>
      </c>
      <c r="F483" s="33" t="s">
        <v>119</v>
      </c>
      <c r="G483" s="33">
        <v>0.35199999999999998</v>
      </c>
      <c r="H483" s="33">
        <v>0.309</v>
      </c>
      <c r="I483" s="33"/>
      <c r="J483" s="29"/>
      <c r="K483" s="31">
        <f t="shared" si="16"/>
        <v>1000</v>
      </c>
      <c r="L483" s="31">
        <f>1/(0.01*0.01)</f>
        <v>10000</v>
      </c>
      <c r="N483" s="32">
        <f t="shared" si="19"/>
        <v>3</v>
      </c>
    </row>
    <row r="484" spans="1:16" x14ac:dyDescent="0.3">
      <c r="A484" s="28">
        <v>2</v>
      </c>
      <c r="B484" s="28">
        <v>72</v>
      </c>
      <c r="C484" s="28">
        <v>6</v>
      </c>
      <c r="D484" s="29" t="s">
        <v>117</v>
      </c>
      <c r="E484" s="30" t="s">
        <v>20</v>
      </c>
      <c r="F484" s="33" t="s">
        <v>120</v>
      </c>
      <c r="G484" s="33">
        <v>0.20399999999999999</v>
      </c>
      <c r="H484" s="33">
        <v>0.161</v>
      </c>
      <c r="I484" s="33"/>
      <c r="J484" s="29"/>
      <c r="K484" s="31">
        <f t="shared" si="16"/>
        <v>1000</v>
      </c>
      <c r="L484" s="31">
        <f>1/(0.01*0.01)</f>
        <v>10000</v>
      </c>
      <c r="N484" s="32">
        <f t="shared" si="19"/>
        <v>3</v>
      </c>
    </row>
    <row r="485" spans="1:16" x14ac:dyDescent="0.3">
      <c r="A485" s="28">
        <v>2</v>
      </c>
      <c r="B485" s="28">
        <v>72</v>
      </c>
      <c r="C485" s="28">
        <v>6</v>
      </c>
      <c r="D485" s="29" t="s">
        <v>117</v>
      </c>
      <c r="E485" s="30" t="s">
        <v>20</v>
      </c>
      <c r="F485" s="33" t="s">
        <v>121</v>
      </c>
      <c r="G485" s="33">
        <v>0.29599999999999999</v>
      </c>
      <c r="H485" s="33">
        <v>0.253</v>
      </c>
      <c r="I485" s="33"/>
      <c r="J485" s="29"/>
      <c r="K485" s="31">
        <f t="shared" si="16"/>
        <v>1000</v>
      </c>
      <c r="L485" s="31">
        <f>1/(0.01*0.01)</f>
        <v>10000</v>
      </c>
      <c r="N485" s="32">
        <f t="shared" si="19"/>
        <v>3</v>
      </c>
    </row>
    <row r="486" spans="1:16" x14ac:dyDescent="0.3">
      <c r="A486" s="28">
        <v>3</v>
      </c>
      <c r="B486" s="28">
        <v>72</v>
      </c>
      <c r="C486" s="28">
        <v>9</v>
      </c>
      <c r="D486" s="29" t="s">
        <v>117</v>
      </c>
      <c r="E486" s="30" t="s">
        <v>20</v>
      </c>
      <c r="F486" s="33" t="s">
        <v>118</v>
      </c>
      <c r="G486" s="33">
        <v>0.33500000000000002</v>
      </c>
      <c r="H486" s="33">
        <v>0.29199999999999998</v>
      </c>
      <c r="I486" s="33">
        <v>0.32800000000000001</v>
      </c>
      <c r="J486" s="29">
        <f>I486-0.0202</f>
        <v>0.30780000000000002</v>
      </c>
      <c r="K486" s="31">
        <f t="shared" si="16"/>
        <v>8500</v>
      </c>
      <c r="L486" s="31">
        <f>7/(0.01*0.01)</f>
        <v>70000</v>
      </c>
      <c r="M486" s="31">
        <f>1/(0.001*0.01)</f>
        <v>99999.999999999985</v>
      </c>
      <c r="N486" s="32">
        <f t="shared" si="19"/>
        <v>3.9294189257142929</v>
      </c>
      <c r="O486" s="31">
        <f>J486/K486</f>
        <v>3.6211764705882353E-5</v>
      </c>
      <c r="P486" s="32">
        <f>J486/N486</f>
        <v>7.8332192575788523E-2</v>
      </c>
    </row>
    <row r="487" spans="1:16" x14ac:dyDescent="0.3">
      <c r="A487" s="28">
        <v>3</v>
      </c>
      <c r="B487" s="28">
        <v>72</v>
      </c>
      <c r="C487" s="28">
        <v>9</v>
      </c>
      <c r="D487" s="29" t="s">
        <v>117</v>
      </c>
      <c r="E487" s="30" t="s">
        <v>20</v>
      </c>
      <c r="F487" s="33" t="s">
        <v>119</v>
      </c>
      <c r="G487" s="33">
        <v>0.42899999999999999</v>
      </c>
      <c r="H487" s="33">
        <v>0.38700000000000001</v>
      </c>
      <c r="I487" s="33"/>
      <c r="J487" s="29"/>
      <c r="K487" s="31">
        <f t="shared" si="16"/>
        <v>8500</v>
      </c>
      <c r="L487" s="31">
        <f>7/(0.01*0.01)</f>
        <v>70000</v>
      </c>
      <c r="M487" s="31">
        <f>1/(0.001*0.01)</f>
        <v>99999.999999999985</v>
      </c>
      <c r="N487" s="32">
        <f t="shared" si="19"/>
        <v>3.9294189257142929</v>
      </c>
    </row>
    <row r="488" spans="1:16" x14ac:dyDescent="0.3">
      <c r="A488" s="28">
        <v>3</v>
      </c>
      <c r="B488" s="28">
        <v>72</v>
      </c>
      <c r="C488" s="28">
        <v>9</v>
      </c>
      <c r="D488" s="29" t="s">
        <v>117</v>
      </c>
      <c r="E488" s="30" t="s">
        <v>20</v>
      </c>
      <c r="F488" s="33" t="s">
        <v>120</v>
      </c>
      <c r="G488" s="33">
        <v>0.39600000000000002</v>
      </c>
      <c r="H488" s="33">
        <v>0.35299999999999998</v>
      </c>
      <c r="I488" s="33"/>
      <c r="J488" s="29"/>
      <c r="K488" s="31">
        <f t="shared" si="16"/>
        <v>8500</v>
      </c>
      <c r="L488" s="31">
        <f>7/(0.01*0.01)</f>
        <v>70000</v>
      </c>
      <c r="M488" s="31">
        <f>1/(0.001*0.01)</f>
        <v>99999.999999999985</v>
      </c>
      <c r="N488" s="32">
        <f t="shared" si="19"/>
        <v>3.9294189257142929</v>
      </c>
    </row>
    <row r="489" spans="1:16" x14ac:dyDescent="0.3">
      <c r="A489" s="28">
        <v>3</v>
      </c>
      <c r="B489" s="28">
        <v>72</v>
      </c>
      <c r="C489" s="28">
        <v>9</v>
      </c>
      <c r="D489" s="29" t="s">
        <v>117</v>
      </c>
      <c r="E489" s="30" t="s">
        <v>20</v>
      </c>
      <c r="F489" s="33" t="s">
        <v>121</v>
      </c>
      <c r="G489" s="33">
        <v>0.32200000000000001</v>
      </c>
      <c r="H489" s="33">
        <v>0.27900000000000003</v>
      </c>
      <c r="I489" s="33"/>
      <c r="J489" s="29"/>
      <c r="K489" s="31">
        <f t="shared" si="16"/>
        <v>8500</v>
      </c>
      <c r="L489" s="31">
        <f>7/(0.01*0.01)</f>
        <v>70000</v>
      </c>
      <c r="M489" s="31">
        <f>1/(0.001*0.01)</f>
        <v>99999.999999999985</v>
      </c>
      <c r="N489" s="32">
        <f t="shared" si="19"/>
        <v>3.9294189257142929</v>
      </c>
    </row>
    <row r="490" spans="1:16" ht="26.4" x14ac:dyDescent="0.3">
      <c r="A490" s="28">
        <v>4</v>
      </c>
      <c r="B490" s="28">
        <v>72</v>
      </c>
      <c r="C490" s="28">
        <v>3</v>
      </c>
      <c r="D490" s="29" t="s">
        <v>117</v>
      </c>
      <c r="E490" s="30" t="s">
        <v>20</v>
      </c>
      <c r="F490" s="33" t="s">
        <v>118</v>
      </c>
      <c r="G490" s="33">
        <v>1.153</v>
      </c>
      <c r="H490" s="33" t="s">
        <v>123</v>
      </c>
      <c r="I490" s="33">
        <f>AVERAGE(H491:H493)</f>
        <v>0.41</v>
      </c>
      <c r="J490" s="29">
        <f>I490-0.0202</f>
        <v>0.38979999999999998</v>
      </c>
      <c r="K490" s="31">
        <f t="shared" si="16"/>
        <v>2000</v>
      </c>
      <c r="L490" s="31">
        <f t="shared" ref="L490:L501" si="20">2/(0.01*0.01)</f>
        <v>20000</v>
      </c>
      <c r="N490" s="32">
        <f t="shared" si="19"/>
        <v>3.3010299956639813</v>
      </c>
      <c r="O490" s="31">
        <f>J490/K490</f>
        <v>1.9489999999999999E-4</v>
      </c>
      <c r="P490" s="32">
        <f>J490/N490</f>
        <v>0.11808435564415226</v>
      </c>
    </row>
    <row r="491" spans="1:16" x14ac:dyDescent="0.3">
      <c r="A491" s="28">
        <v>4</v>
      </c>
      <c r="B491" s="28">
        <v>72</v>
      </c>
      <c r="C491" s="28">
        <v>3</v>
      </c>
      <c r="D491" s="29" t="s">
        <v>117</v>
      </c>
      <c r="E491" s="30" t="s">
        <v>20</v>
      </c>
      <c r="F491" s="33" t="s">
        <v>119</v>
      </c>
      <c r="G491" s="33">
        <v>0.443</v>
      </c>
      <c r="H491" s="33">
        <v>0.39700000000000002</v>
      </c>
      <c r="I491" s="33"/>
      <c r="J491" s="29"/>
      <c r="K491" s="31">
        <f t="shared" si="16"/>
        <v>2000</v>
      </c>
      <c r="L491" s="31">
        <f t="shared" si="20"/>
        <v>20000</v>
      </c>
      <c r="N491" s="32">
        <f t="shared" si="19"/>
        <v>3.3010299956639813</v>
      </c>
    </row>
    <row r="492" spans="1:16" x14ac:dyDescent="0.3">
      <c r="A492" s="28">
        <v>4</v>
      </c>
      <c r="B492" s="28">
        <v>72</v>
      </c>
      <c r="C492" s="28">
        <v>3</v>
      </c>
      <c r="D492" s="29" t="s">
        <v>117</v>
      </c>
      <c r="E492" s="30" t="s">
        <v>20</v>
      </c>
      <c r="F492" s="33" t="s">
        <v>120</v>
      </c>
      <c r="G492" s="33">
        <v>0.50600000000000001</v>
      </c>
      <c r="H492" s="33">
        <v>0.45900000000000002</v>
      </c>
      <c r="I492" s="33"/>
      <c r="J492" s="29"/>
      <c r="K492" s="31">
        <f t="shared" si="16"/>
        <v>2000</v>
      </c>
      <c r="L492" s="31">
        <f t="shared" si="20"/>
        <v>20000</v>
      </c>
      <c r="N492" s="32">
        <f t="shared" si="19"/>
        <v>3.3010299956639813</v>
      </c>
    </row>
    <row r="493" spans="1:16" x14ac:dyDescent="0.3">
      <c r="A493" s="28">
        <v>4</v>
      </c>
      <c r="B493" s="28">
        <v>72</v>
      </c>
      <c r="C493" s="28">
        <v>3</v>
      </c>
      <c r="D493" s="29" t="s">
        <v>117</v>
      </c>
      <c r="E493" s="30" t="s">
        <v>20</v>
      </c>
      <c r="F493" s="33" t="s">
        <v>121</v>
      </c>
      <c r="G493" s="33">
        <v>0.42099999999999999</v>
      </c>
      <c r="H493" s="33">
        <v>0.374</v>
      </c>
      <c r="I493" s="33"/>
      <c r="J493" s="29"/>
      <c r="K493" s="31">
        <f t="shared" si="16"/>
        <v>2000</v>
      </c>
      <c r="L493" s="31">
        <f t="shared" si="20"/>
        <v>20000</v>
      </c>
      <c r="N493" s="32">
        <f t="shared" si="19"/>
        <v>3.3010299956639813</v>
      </c>
    </row>
    <row r="494" spans="1:16" x14ac:dyDescent="0.3">
      <c r="A494" s="28">
        <v>5</v>
      </c>
      <c r="B494" s="28">
        <v>72</v>
      </c>
      <c r="C494" s="28">
        <v>3</v>
      </c>
      <c r="D494" s="29" t="s">
        <v>117</v>
      </c>
      <c r="E494" s="30" t="s">
        <v>20</v>
      </c>
      <c r="F494" s="33" t="s">
        <v>55</v>
      </c>
      <c r="G494" s="33">
        <v>0.49299999999999999</v>
      </c>
      <c r="H494" s="33">
        <v>0.45</v>
      </c>
      <c r="I494" s="33">
        <v>0.40699999999999997</v>
      </c>
      <c r="J494" s="29">
        <f>I494-0.0202</f>
        <v>0.38679999999999998</v>
      </c>
      <c r="K494" s="31">
        <f t="shared" si="16"/>
        <v>2000</v>
      </c>
      <c r="L494" s="31">
        <f t="shared" si="20"/>
        <v>20000</v>
      </c>
      <c r="N494" s="32">
        <f t="shared" si="19"/>
        <v>3.3010299956639813</v>
      </c>
      <c r="O494" s="31">
        <f>J494/K494</f>
        <v>1.9339999999999998E-4</v>
      </c>
      <c r="P494" s="32">
        <f>J494/N494</f>
        <v>0.1171755483918884</v>
      </c>
    </row>
    <row r="495" spans="1:16" x14ac:dyDescent="0.3">
      <c r="A495" s="28">
        <v>5</v>
      </c>
      <c r="B495" s="28">
        <v>72</v>
      </c>
      <c r="C495" s="28">
        <v>3</v>
      </c>
      <c r="D495" s="29" t="s">
        <v>117</v>
      </c>
      <c r="E495" s="30" t="s">
        <v>20</v>
      </c>
      <c r="F495" s="33" t="s">
        <v>56</v>
      </c>
      <c r="G495" s="33">
        <v>0.35299999999999998</v>
      </c>
      <c r="H495" s="33">
        <v>0.31</v>
      </c>
      <c r="I495" s="33"/>
      <c r="J495" s="29"/>
      <c r="K495" s="31">
        <f t="shared" si="16"/>
        <v>2000</v>
      </c>
      <c r="L495" s="31">
        <f t="shared" si="20"/>
        <v>20000</v>
      </c>
      <c r="N495" s="32">
        <f t="shared" si="19"/>
        <v>3.3010299956639813</v>
      </c>
    </row>
    <row r="496" spans="1:16" x14ac:dyDescent="0.3">
      <c r="A496" s="28">
        <v>5</v>
      </c>
      <c r="B496" s="28">
        <v>72</v>
      </c>
      <c r="C496" s="28">
        <v>3</v>
      </c>
      <c r="D496" s="29" t="s">
        <v>117</v>
      </c>
      <c r="E496" s="30" t="s">
        <v>20</v>
      </c>
      <c r="F496" s="33" t="s">
        <v>57</v>
      </c>
      <c r="G496" s="33">
        <v>0.50900000000000001</v>
      </c>
      <c r="H496" s="33">
        <v>0.46600000000000003</v>
      </c>
      <c r="I496" s="33"/>
      <c r="J496" s="29"/>
      <c r="K496" s="31">
        <f t="shared" si="16"/>
        <v>2000</v>
      </c>
      <c r="L496" s="31">
        <f t="shared" si="20"/>
        <v>20000</v>
      </c>
      <c r="N496" s="32">
        <f t="shared" si="19"/>
        <v>3.3010299956639813</v>
      </c>
    </row>
    <row r="497" spans="1:16" x14ac:dyDescent="0.3">
      <c r="A497" s="28">
        <v>5</v>
      </c>
      <c r="B497" s="28">
        <v>72</v>
      </c>
      <c r="C497" s="28">
        <v>3</v>
      </c>
      <c r="D497" s="29" t="s">
        <v>117</v>
      </c>
      <c r="E497" s="30" t="s">
        <v>20</v>
      </c>
      <c r="F497" s="33" t="s">
        <v>58</v>
      </c>
      <c r="G497" s="33">
        <v>0.44700000000000001</v>
      </c>
      <c r="H497" s="33">
        <v>0.40400000000000003</v>
      </c>
      <c r="I497" s="33"/>
      <c r="J497" s="29"/>
      <c r="K497" s="31">
        <f t="shared" si="16"/>
        <v>2000</v>
      </c>
      <c r="L497" s="31">
        <f t="shared" si="20"/>
        <v>20000</v>
      </c>
      <c r="N497" s="32">
        <f t="shared" si="19"/>
        <v>3.3010299956639813</v>
      </c>
    </row>
    <row r="498" spans="1:16" x14ac:dyDescent="0.3">
      <c r="A498" s="28">
        <v>6</v>
      </c>
      <c r="B498" s="28">
        <v>72</v>
      </c>
      <c r="C498" s="28">
        <v>3</v>
      </c>
      <c r="D498" s="29" t="s">
        <v>117</v>
      </c>
      <c r="E498" s="30" t="s">
        <v>20</v>
      </c>
      <c r="F498" s="33" t="s">
        <v>60</v>
      </c>
      <c r="G498" s="33">
        <v>0.32600000000000001</v>
      </c>
      <c r="H498" s="33">
        <v>0.28199999999999997</v>
      </c>
      <c r="I498" s="33">
        <v>0.35</v>
      </c>
      <c r="J498" s="29">
        <f>I498-0.0202</f>
        <v>0.32979999999999998</v>
      </c>
      <c r="K498" s="31">
        <f t="shared" si="16"/>
        <v>6000</v>
      </c>
      <c r="L498" s="31">
        <f t="shared" si="20"/>
        <v>20000</v>
      </c>
      <c r="M498" s="31">
        <f>1/(0.001*0.01)</f>
        <v>99999.999999999985</v>
      </c>
      <c r="N498" s="32">
        <f t="shared" si="19"/>
        <v>3.7781512503836434</v>
      </c>
      <c r="O498" s="31">
        <f>J498/K498</f>
        <v>5.4966666666666663E-5</v>
      </c>
      <c r="P498" s="32">
        <f>J498/N498</f>
        <v>8.7291370340589522E-2</v>
      </c>
    </row>
    <row r="499" spans="1:16" x14ac:dyDescent="0.3">
      <c r="A499" s="28">
        <v>6</v>
      </c>
      <c r="B499" s="28">
        <v>72</v>
      </c>
      <c r="C499" s="28">
        <v>3</v>
      </c>
      <c r="D499" s="29" t="s">
        <v>117</v>
      </c>
      <c r="E499" s="30" t="s">
        <v>20</v>
      </c>
      <c r="F499" s="33" t="s">
        <v>61</v>
      </c>
      <c r="G499" s="33">
        <v>0.34799999999999998</v>
      </c>
      <c r="H499" s="33">
        <v>0.30499999999999999</v>
      </c>
      <c r="I499" s="33"/>
      <c r="J499" s="29"/>
      <c r="K499" s="31">
        <f t="shared" si="16"/>
        <v>6000</v>
      </c>
      <c r="L499" s="31">
        <f t="shared" si="20"/>
        <v>20000</v>
      </c>
      <c r="M499" s="31">
        <f>1/(0.001*0.01)</f>
        <v>99999.999999999985</v>
      </c>
      <c r="N499" s="32">
        <f t="shared" si="19"/>
        <v>3.7781512503836434</v>
      </c>
    </row>
    <row r="500" spans="1:16" x14ac:dyDescent="0.3">
      <c r="A500" s="28">
        <v>6</v>
      </c>
      <c r="B500" s="28">
        <v>72</v>
      </c>
      <c r="C500" s="28">
        <v>3</v>
      </c>
      <c r="D500" s="29" t="s">
        <v>117</v>
      </c>
      <c r="E500" s="30" t="s">
        <v>20</v>
      </c>
      <c r="F500" s="33" t="s">
        <v>62</v>
      </c>
      <c r="G500" s="33">
        <v>0.435</v>
      </c>
      <c r="H500" s="33">
        <v>0.39200000000000002</v>
      </c>
      <c r="I500" s="33"/>
      <c r="J500" s="29"/>
      <c r="K500" s="31">
        <f t="shared" si="16"/>
        <v>6000</v>
      </c>
      <c r="L500" s="31">
        <f t="shared" si="20"/>
        <v>20000</v>
      </c>
      <c r="M500" s="31">
        <f>1/(0.001*0.01)</f>
        <v>99999.999999999985</v>
      </c>
      <c r="N500" s="32">
        <f t="shared" si="19"/>
        <v>3.7781512503836434</v>
      </c>
    </row>
    <row r="501" spans="1:16" x14ac:dyDescent="0.3">
      <c r="A501" s="28">
        <v>6</v>
      </c>
      <c r="B501" s="28">
        <v>72</v>
      </c>
      <c r="C501" s="28">
        <v>3</v>
      </c>
      <c r="D501" s="29" t="s">
        <v>117</v>
      </c>
      <c r="E501" s="30" t="s">
        <v>20</v>
      </c>
      <c r="F501" s="33" t="s">
        <v>63</v>
      </c>
      <c r="G501" s="33">
        <v>0.46400000000000002</v>
      </c>
      <c r="H501" s="33">
        <v>0.42099999999999999</v>
      </c>
      <c r="I501" s="33"/>
      <c r="J501" s="29"/>
      <c r="K501" s="31">
        <f t="shared" si="16"/>
        <v>6000</v>
      </c>
      <c r="L501" s="31">
        <f t="shared" si="20"/>
        <v>20000</v>
      </c>
      <c r="M501" s="31">
        <f>1/(0.001*0.01)</f>
        <v>99999.999999999985</v>
      </c>
      <c r="N501" s="32">
        <f t="shared" si="19"/>
        <v>3.7781512503836434</v>
      </c>
    </row>
    <row r="502" spans="1:16" x14ac:dyDescent="0.3">
      <c r="A502" s="28">
        <v>1</v>
      </c>
      <c r="B502" s="28">
        <v>24</v>
      </c>
      <c r="C502" s="28">
        <v>1</v>
      </c>
      <c r="D502" s="29" t="s">
        <v>124</v>
      </c>
      <c r="E502" s="30" t="s">
        <v>21</v>
      </c>
      <c r="F502" s="29" t="s">
        <v>125</v>
      </c>
      <c r="G502" s="29">
        <v>0.38100000000000001</v>
      </c>
      <c r="H502" s="29">
        <v>0.33600000000000002</v>
      </c>
      <c r="I502" s="29">
        <v>0.32</v>
      </c>
      <c r="J502" s="29">
        <f>I502-0.0202</f>
        <v>0.29980000000000001</v>
      </c>
      <c r="K502" s="31">
        <f t="shared" ref="K502:K565" si="21">AVERAGE(L502:M502)*0.1</f>
        <v>21000</v>
      </c>
      <c r="L502" s="31">
        <f>21/(0.01*0.01)</f>
        <v>210000</v>
      </c>
      <c r="N502" s="32">
        <f t="shared" si="19"/>
        <v>4.3222192947339195</v>
      </c>
      <c r="O502" s="31">
        <f>J502/K502</f>
        <v>1.4276190476190476E-5</v>
      </c>
      <c r="P502" s="32">
        <f>J502/N502</f>
        <v>6.9362514846312534E-2</v>
      </c>
    </row>
    <row r="503" spans="1:16" x14ac:dyDescent="0.3">
      <c r="A503" s="28">
        <v>1</v>
      </c>
      <c r="B503" s="28">
        <v>24</v>
      </c>
      <c r="C503" s="28">
        <v>1</v>
      </c>
      <c r="D503" s="29" t="s">
        <v>124</v>
      </c>
      <c r="E503" s="30" t="s">
        <v>21</v>
      </c>
      <c r="F503" s="29" t="s">
        <v>126</v>
      </c>
      <c r="G503" s="29">
        <v>0.40100000000000002</v>
      </c>
      <c r="H503" s="29">
        <v>0.35599999999999998</v>
      </c>
      <c r="I503" s="29"/>
      <c r="J503" s="29"/>
      <c r="K503" s="31">
        <f t="shared" si="21"/>
        <v>21000</v>
      </c>
      <c r="L503" s="31">
        <f>21/(0.01*0.01)</f>
        <v>210000</v>
      </c>
      <c r="N503" s="32">
        <f t="shared" si="19"/>
        <v>4.3222192947339195</v>
      </c>
    </row>
    <row r="504" spans="1:16" x14ac:dyDescent="0.3">
      <c r="A504" s="28">
        <v>1</v>
      </c>
      <c r="B504" s="28">
        <v>24</v>
      </c>
      <c r="C504" s="28">
        <v>1</v>
      </c>
      <c r="D504" s="29" t="s">
        <v>124</v>
      </c>
      <c r="E504" s="30" t="s">
        <v>21</v>
      </c>
      <c r="F504" s="29" t="s">
        <v>127</v>
      </c>
      <c r="G504" s="29">
        <v>0.33200000000000002</v>
      </c>
      <c r="H504" s="29">
        <v>0.28799999999999998</v>
      </c>
      <c r="I504" s="29"/>
      <c r="J504" s="29"/>
      <c r="K504" s="31">
        <f t="shared" si="21"/>
        <v>21000</v>
      </c>
      <c r="L504" s="31">
        <f>21/(0.01*0.01)</f>
        <v>210000</v>
      </c>
      <c r="N504" s="32">
        <f t="shared" si="19"/>
        <v>4.3222192947339195</v>
      </c>
    </row>
    <row r="505" spans="1:16" x14ac:dyDescent="0.3">
      <c r="A505" s="28">
        <v>1</v>
      </c>
      <c r="B505" s="28">
        <v>24</v>
      </c>
      <c r="C505" s="28">
        <v>1</v>
      </c>
      <c r="D505" s="29" t="s">
        <v>124</v>
      </c>
      <c r="E505" s="30" t="s">
        <v>21</v>
      </c>
      <c r="F505" s="29" t="s">
        <v>128</v>
      </c>
      <c r="G505" s="29">
        <v>0.34300000000000003</v>
      </c>
      <c r="H505" s="29">
        <v>0.29899999999999999</v>
      </c>
      <c r="I505" s="29"/>
      <c r="J505" s="29"/>
      <c r="K505" s="31">
        <f t="shared" si="21"/>
        <v>21000</v>
      </c>
      <c r="L505" s="31">
        <f>21/(0.01*0.01)</f>
        <v>210000</v>
      </c>
      <c r="N505" s="32">
        <f t="shared" si="19"/>
        <v>4.3222192947339195</v>
      </c>
    </row>
    <row r="506" spans="1:16" x14ac:dyDescent="0.3">
      <c r="A506" s="28">
        <v>2</v>
      </c>
      <c r="B506" s="28">
        <v>24</v>
      </c>
      <c r="C506" s="28">
        <v>4</v>
      </c>
      <c r="D506" s="29" t="s">
        <v>124</v>
      </c>
      <c r="E506" s="30" t="s">
        <v>21</v>
      </c>
      <c r="F506" s="33" t="s">
        <v>125</v>
      </c>
      <c r="G506" s="33">
        <v>0.48</v>
      </c>
      <c r="H506" s="33">
        <v>0.435</v>
      </c>
      <c r="I506" s="33">
        <v>0.26400000000000001</v>
      </c>
      <c r="J506" s="29">
        <f>I506-0.0202</f>
        <v>0.24380000000000002</v>
      </c>
      <c r="K506" s="31">
        <f t="shared" si="21"/>
        <v>21000</v>
      </c>
      <c r="L506" s="31">
        <f>32/(0.01*0.01)</f>
        <v>320000</v>
      </c>
      <c r="M506" s="31">
        <f>1/(0.001*0.01)</f>
        <v>99999.999999999985</v>
      </c>
      <c r="N506" s="32">
        <f t="shared" si="19"/>
        <v>4.3222192947339195</v>
      </c>
      <c r="O506" s="31">
        <f>J506/K506</f>
        <v>1.160952380952381E-5</v>
      </c>
      <c r="P506" s="32">
        <f>J506/N506</f>
        <v>5.6406207870350229E-2</v>
      </c>
    </row>
    <row r="507" spans="1:16" x14ac:dyDescent="0.3">
      <c r="A507" s="28">
        <v>2</v>
      </c>
      <c r="B507" s="28">
        <v>24</v>
      </c>
      <c r="C507" s="28">
        <v>4</v>
      </c>
      <c r="D507" s="29" t="s">
        <v>124</v>
      </c>
      <c r="E507" s="30" t="s">
        <v>21</v>
      </c>
      <c r="F507" s="33" t="s">
        <v>126</v>
      </c>
      <c r="G507" s="33">
        <v>0.32500000000000001</v>
      </c>
      <c r="H507" s="33">
        <v>0.28000000000000003</v>
      </c>
      <c r="I507" s="33"/>
      <c r="J507" s="29"/>
      <c r="K507" s="31">
        <f t="shared" si="21"/>
        <v>21000</v>
      </c>
      <c r="L507" s="31">
        <f>32/(0.01*0.01)</f>
        <v>320000</v>
      </c>
      <c r="M507" s="31">
        <f>1/(0.001*0.01)</f>
        <v>99999.999999999985</v>
      </c>
      <c r="N507" s="32">
        <f t="shared" si="19"/>
        <v>4.3222192947339195</v>
      </c>
    </row>
    <row r="508" spans="1:16" x14ac:dyDescent="0.3">
      <c r="A508" s="28">
        <v>2</v>
      </c>
      <c r="B508" s="28">
        <v>24</v>
      </c>
      <c r="C508" s="28">
        <v>4</v>
      </c>
      <c r="D508" s="29" t="s">
        <v>124</v>
      </c>
      <c r="E508" s="30" t="s">
        <v>21</v>
      </c>
      <c r="F508" s="33" t="s">
        <v>127</v>
      </c>
      <c r="G508" s="33">
        <v>0.21099999999999999</v>
      </c>
      <c r="H508" s="33">
        <v>0.16700000000000001</v>
      </c>
      <c r="I508" s="33"/>
      <c r="J508" s="29"/>
      <c r="K508" s="31">
        <f t="shared" si="21"/>
        <v>21000</v>
      </c>
      <c r="L508" s="31">
        <f>32/(0.01*0.01)</f>
        <v>320000</v>
      </c>
      <c r="M508" s="31">
        <f>1/(0.001*0.01)</f>
        <v>99999.999999999985</v>
      </c>
      <c r="N508" s="32">
        <f t="shared" si="19"/>
        <v>4.3222192947339195</v>
      </c>
    </row>
    <row r="509" spans="1:16" x14ac:dyDescent="0.3">
      <c r="A509" s="28">
        <v>2</v>
      </c>
      <c r="B509" s="28">
        <v>24</v>
      </c>
      <c r="C509" s="28">
        <v>4</v>
      </c>
      <c r="D509" s="29" t="s">
        <v>124</v>
      </c>
      <c r="E509" s="30" t="s">
        <v>21</v>
      </c>
      <c r="F509" s="33" t="s">
        <v>128</v>
      </c>
      <c r="G509" s="33">
        <v>0.218</v>
      </c>
      <c r="H509" s="33">
        <v>0.17299999999999999</v>
      </c>
      <c r="I509" s="33"/>
      <c r="J509" s="29"/>
      <c r="K509" s="31">
        <f t="shared" si="21"/>
        <v>21000</v>
      </c>
      <c r="L509" s="31">
        <f>32/(0.01*0.01)</f>
        <v>320000</v>
      </c>
      <c r="M509" s="31">
        <f>1/(0.001*0.01)</f>
        <v>99999.999999999985</v>
      </c>
      <c r="N509" s="32">
        <f t="shared" si="19"/>
        <v>4.3222192947339195</v>
      </c>
    </row>
    <row r="510" spans="1:16" ht="26.4" x14ac:dyDescent="0.3">
      <c r="A510" s="28">
        <v>3</v>
      </c>
      <c r="B510" s="28">
        <v>24</v>
      </c>
      <c r="C510" s="28">
        <v>7</v>
      </c>
      <c r="D510" s="29" t="s">
        <v>124</v>
      </c>
      <c r="E510" s="30" t="s">
        <v>21</v>
      </c>
      <c r="F510" s="33" t="s">
        <v>125</v>
      </c>
      <c r="G510" s="33">
        <v>0.95199999999999996</v>
      </c>
      <c r="H510" s="33" t="s">
        <v>129</v>
      </c>
      <c r="I510" s="33">
        <f>AVERAGE(H511:H513)</f>
        <v>0.23533333333333331</v>
      </c>
      <c r="J510" s="29">
        <f>I510-0.0202</f>
        <v>0.21513333333333332</v>
      </c>
      <c r="K510" s="31">
        <f t="shared" si="21"/>
        <v>41500</v>
      </c>
      <c r="L510" s="31">
        <f>33/(0.01*0.01)</f>
        <v>330000</v>
      </c>
      <c r="M510" s="31">
        <f>5/(0.001*0.01)</f>
        <v>499999.99999999994</v>
      </c>
      <c r="N510" s="32">
        <f t="shared" si="19"/>
        <v>4.6180480967120925</v>
      </c>
      <c r="O510" s="31">
        <f>J510/K510</f>
        <v>5.1839357429718872E-6</v>
      </c>
      <c r="P510" s="32">
        <f>J510/N510</f>
        <v>4.6585338400113592E-2</v>
      </c>
    </row>
    <row r="511" spans="1:16" x14ac:dyDescent="0.3">
      <c r="A511" s="28">
        <v>3</v>
      </c>
      <c r="B511" s="28">
        <v>24</v>
      </c>
      <c r="C511" s="28">
        <v>7</v>
      </c>
      <c r="D511" s="29" t="s">
        <v>124</v>
      </c>
      <c r="E511" s="30" t="s">
        <v>21</v>
      </c>
      <c r="F511" s="33" t="s">
        <v>126</v>
      </c>
      <c r="G511" s="33">
        <v>0.22600000000000001</v>
      </c>
      <c r="H511" s="33">
        <v>0.183</v>
      </c>
      <c r="I511" s="33"/>
      <c r="J511" s="29"/>
      <c r="K511" s="31">
        <f t="shared" si="21"/>
        <v>41500</v>
      </c>
      <c r="L511" s="31">
        <f>33/(0.01*0.01)</f>
        <v>330000</v>
      </c>
      <c r="M511" s="31">
        <f>5/(0.001*0.01)</f>
        <v>499999.99999999994</v>
      </c>
      <c r="N511" s="32">
        <f t="shared" si="19"/>
        <v>4.6180480967120925</v>
      </c>
    </row>
    <row r="512" spans="1:16" x14ac:dyDescent="0.3">
      <c r="A512" s="28">
        <v>3</v>
      </c>
      <c r="B512" s="28">
        <v>24</v>
      </c>
      <c r="C512" s="28">
        <v>7</v>
      </c>
      <c r="D512" s="29" t="s">
        <v>124</v>
      </c>
      <c r="E512" s="30" t="s">
        <v>21</v>
      </c>
      <c r="F512" s="33" t="s">
        <v>127</v>
      </c>
      <c r="G512" s="33">
        <v>0.17599999999999999</v>
      </c>
      <c r="H512" s="33">
        <v>0.13300000000000001</v>
      </c>
      <c r="I512" s="33"/>
      <c r="J512" s="29"/>
      <c r="K512" s="31">
        <f t="shared" si="21"/>
        <v>41500</v>
      </c>
      <c r="L512" s="31">
        <f>33/(0.01*0.01)</f>
        <v>330000</v>
      </c>
      <c r="M512" s="31">
        <f>5/(0.001*0.01)</f>
        <v>499999.99999999994</v>
      </c>
      <c r="N512" s="32">
        <f t="shared" si="19"/>
        <v>4.6180480967120925</v>
      </c>
    </row>
    <row r="513" spans="1:16" x14ac:dyDescent="0.3">
      <c r="A513" s="28">
        <v>3</v>
      </c>
      <c r="B513" s="28">
        <v>24</v>
      </c>
      <c r="C513" s="28">
        <v>7</v>
      </c>
      <c r="D513" s="29" t="s">
        <v>124</v>
      </c>
      <c r="E513" s="30" t="s">
        <v>21</v>
      </c>
      <c r="F513" s="33" t="s">
        <v>128</v>
      </c>
      <c r="G513" s="33">
        <v>0.433</v>
      </c>
      <c r="H513" s="33">
        <v>0.39</v>
      </c>
      <c r="I513" s="33"/>
      <c r="J513" s="29"/>
      <c r="K513" s="31">
        <f t="shared" si="21"/>
        <v>41500</v>
      </c>
      <c r="L513" s="31">
        <f>33/(0.01*0.01)</f>
        <v>330000</v>
      </c>
      <c r="M513" s="31">
        <f>5/(0.001*0.01)</f>
        <v>499999.99999999994</v>
      </c>
      <c r="N513" s="32">
        <f t="shared" si="19"/>
        <v>4.6180480967120925</v>
      </c>
    </row>
    <row r="514" spans="1:16" x14ac:dyDescent="0.3">
      <c r="A514" s="28">
        <v>4</v>
      </c>
      <c r="B514" s="28">
        <v>24</v>
      </c>
      <c r="C514" s="28">
        <v>1</v>
      </c>
      <c r="D514" s="29" t="s">
        <v>124</v>
      </c>
      <c r="E514" s="30" t="s">
        <v>21</v>
      </c>
      <c r="F514" s="29" t="s">
        <v>125</v>
      </c>
      <c r="G514" s="29">
        <v>1.548</v>
      </c>
      <c r="H514" s="29">
        <v>1.5049999999999999</v>
      </c>
      <c r="I514" s="29">
        <f>AVERAGE(H514,H516:H517)</f>
        <v>0.77166666666666661</v>
      </c>
      <c r="J514" s="29">
        <f>I514-0.0202</f>
        <v>0.75146666666666662</v>
      </c>
      <c r="K514" s="31">
        <f t="shared" si="21"/>
        <v>90500</v>
      </c>
      <c r="L514" s="31">
        <f>41/(0.01*0.01)</f>
        <v>410000</v>
      </c>
      <c r="M514" s="31">
        <f>14/(0.001*0.01)</f>
        <v>1400000</v>
      </c>
      <c r="N514" s="32">
        <f t="shared" si="19"/>
        <v>4.9566485792052033</v>
      </c>
      <c r="O514" s="31">
        <f>J514/K514</f>
        <v>8.3034990791896862E-6</v>
      </c>
      <c r="P514" s="32">
        <f>J514/N514</f>
        <v>0.15160781618033611</v>
      </c>
    </row>
    <row r="515" spans="1:16" ht="26.4" x14ac:dyDescent="0.3">
      <c r="A515" s="28">
        <v>4</v>
      </c>
      <c r="B515" s="28">
        <v>24</v>
      </c>
      <c r="C515" s="28">
        <v>1</v>
      </c>
      <c r="D515" s="29" t="s">
        <v>124</v>
      </c>
      <c r="E515" s="30" t="s">
        <v>21</v>
      </c>
      <c r="F515" s="29" t="s">
        <v>126</v>
      </c>
      <c r="G515" s="29">
        <v>2.282</v>
      </c>
      <c r="H515" s="29" t="s">
        <v>130</v>
      </c>
      <c r="I515" s="29"/>
      <c r="J515" s="29"/>
      <c r="K515" s="31">
        <f t="shared" si="21"/>
        <v>90500</v>
      </c>
      <c r="L515" s="31">
        <f>41/(0.01*0.01)</f>
        <v>410000</v>
      </c>
      <c r="M515" s="31">
        <f>14/(0.001*0.01)</f>
        <v>1400000</v>
      </c>
      <c r="N515" s="32">
        <f t="shared" si="19"/>
        <v>4.9566485792052033</v>
      </c>
    </row>
    <row r="516" spans="1:16" x14ac:dyDescent="0.3">
      <c r="A516" s="28">
        <v>4</v>
      </c>
      <c r="B516" s="28">
        <v>24</v>
      </c>
      <c r="C516" s="28">
        <v>1</v>
      </c>
      <c r="D516" s="29" t="s">
        <v>124</v>
      </c>
      <c r="E516" s="30" t="s">
        <v>21</v>
      </c>
      <c r="F516" s="29" t="s">
        <v>127</v>
      </c>
      <c r="G516" s="29">
        <v>0.52600000000000002</v>
      </c>
      <c r="H516" s="29">
        <v>0.48199999999999998</v>
      </c>
      <c r="I516" s="29"/>
      <c r="J516" s="29"/>
      <c r="K516" s="31">
        <f t="shared" si="21"/>
        <v>90500</v>
      </c>
      <c r="L516" s="31">
        <f>41/(0.01*0.01)</f>
        <v>410000</v>
      </c>
      <c r="M516" s="31">
        <f>14/(0.001*0.01)</f>
        <v>1400000</v>
      </c>
      <c r="N516" s="32">
        <f t="shared" si="19"/>
        <v>4.9566485792052033</v>
      </c>
    </row>
    <row r="517" spans="1:16" x14ac:dyDescent="0.3">
      <c r="A517" s="28">
        <v>4</v>
      </c>
      <c r="B517" s="28">
        <v>24</v>
      </c>
      <c r="C517" s="28">
        <v>1</v>
      </c>
      <c r="D517" s="29" t="s">
        <v>124</v>
      </c>
      <c r="E517" s="30" t="s">
        <v>21</v>
      </c>
      <c r="F517" s="29" t="s">
        <v>128</v>
      </c>
      <c r="G517" s="29">
        <v>0.372</v>
      </c>
      <c r="H517" s="29">
        <v>0.32800000000000001</v>
      </c>
      <c r="I517" s="29"/>
      <c r="J517" s="29"/>
      <c r="K517" s="31">
        <f t="shared" si="21"/>
        <v>90500</v>
      </c>
      <c r="L517" s="31">
        <f>41/(0.01*0.01)</f>
        <v>410000</v>
      </c>
      <c r="M517" s="31">
        <f>14/(0.001*0.01)</f>
        <v>1400000</v>
      </c>
      <c r="N517" s="32">
        <f t="shared" si="19"/>
        <v>4.9566485792052033</v>
      </c>
    </row>
    <row r="518" spans="1:16" x14ac:dyDescent="0.3">
      <c r="A518" s="28">
        <v>1</v>
      </c>
      <c r="B518" s="28">
        <v>48</v>
      </c>
      <c r="C518" s="28">
        <v>2</v>
      </c>
      <c r="D518" s="29" t="s">
        <v>124</v>
      </c>
      <c r="E518" s="30" t="s">
        <v>21</v>
      </c>
      <c r="F518" s="33" t="s">
        <v>125</v>
      </c>
      <c r="G518" s="33">
        <v>0.38300000000000001</v>
      </c>
      <c r="H518" s="33">
        <v>0.33800000000000002</v>
      </c>
      <c r="I518" s="33">
        <v>0.42199999999999999</v>
      </c>
      <c r="J518" s="29">
        <f>I518-0.0202</f>
        <v>0.40179999999999999</v>
      </c>
      <c r="K518" s="31">
        <f t="shared" si="21"/>
        <v>21000</v>
      </c>
      <c r="L518" s="31">
        <f>21/(0.01*0.01)</f>
        <v>210000</v>
      </c>
      <c r="N518" s="32">
        <f t="shared" si="19"/>
        <v>4.3222192947339195</v>
      </c>
      <c r="O518" s="31">
        <f>J518/K518</f>
        <v>1.9133333333333332E-5</v>
      </c>
      <c r="P518" s="32">
        <f>J518/N518</f>
        <v>9.2961502552529607E-2</v>
      </c>
    </row>
    <row r="519" spans="1:16" x14ac:dyDescent="0.3">
      <c r="A519" s="28">
        <v>1</v>
      </c>
      <c r="B519" s="28">
        <v>48</v>
      </c>
      <c r="C519" s="28">
        <v>2</v>
      </c>
      <c r="D519" s="29" t="s">
        <v>124</v>
      </c>
      <c r="E519" s="30" t="s">
        <v>21</v>
      </c>
      <c r="F519" s="33" t="s">
        <v>126</v>
      </c>
      <c r="G519" s="33">
        <v>0.44</v>
      </c>
      <c r="H519" s="33">
        <v>0.39600000000000002</v>
      </c>
      <c r="I519" s="33"/>
      <c r="J519" s="29"/>
      <c r="K519" s="31">
        <f t="shared" si="21"/>
        <v>21000</v>
      </c>
      <c r="L519" s="31">
        <f>21/(0.01*0.01)</f>
        <v>210000</v>
      </c>
      <c r="N519" s="32">
        <f t="shared" si="19"/>
        <v>4.3222192947339195</v>
      </c>
    </row>
    <row r="520" spans="1:16" x14ac:dyDescent="0.3">
      <c r="A520" s="28">
        <v>1</v>
      </c>
      <c r="B520" s="28">
        <v>48</v>
      </c>
      <c r="C520" s="28">
        <v>2</v>
      </c>
      <c r="D520" s="29" t="s">
        <v>124</v>
      </c>
      <c r="E520" s="30" t="s">
        <v>21</v>
      </c>
      <c r="F520" s="33" t="s">
        <v>127</v>
      </c>
      <c r="G520" s="33">
        <v>0.57999999999999996</v>
      </c>
      <c r="H520" s="33">
        <v>0.53500000000000003</v>
      </c>
      <c r="I520" s="33"/>
      <c r="J520" s="29"/>
      <c r="K520" s="31">
        <f t="shared" si="21"/>
        <v>21000</v>
      </c>
      <c r="L520" s="31">
        <f>21/(0.01*0.01)</f>
        <v>210000</v>
      </c>
      <c r="N520" s="32">
        <f t="shared" si="19"/>
        <v>4.3222192947339195</v>
      </c>
    </row>
    <row r="521" spans="1:16" x14ac:dyDescent="0.3">
      <c r="A521" s="28">
        <v>1</v>
      </c>
      <c r="B521" s="28">
        <v>48</v>
      </c>
      <c r="C521" s="28">
        <v>2</v>
      </c>
      <c r="D521" s="29" t="s">
        <v>124</v>
      </c>
      <c r="E521" s="30" t="s">
        <v>21</v>
      </c>
      <c r="F521" s="33" t="s">
        <v>128</v>
      </c>
      <c r="G521" s="33">
        <v>0.46300000000000002</v>
      </c>
      <c r="H521" s="33">
        <v>0.41799999999999998</v>
      </c>
      <c r="I521" s="33"/>
      <c r="J521" s="29"/>
      <c r="K521" s="31">
        <f t="shared" si="21"/>
        <v>21000</v>
      </c>
      <c r="L521" s="31">
        <f>21/(0.01*0.01)</f>
        <v>210000</v>
      </c>
      <c r="N521" s="32">
        <f t="shared" si="19"/>
        <v>4.3222192947339195</v>
      </c>
    </row>
    <row r="522" spans="1:16" x14ac:dyDescent="0.3">
      <c r="A522" s="28">
        <v>2</v>
      </c>
      <c r="B522" s="28">
        <v>48</v>
      </c>
      <c r="C522" s="28">
        <v>5</v>
      </c>
      <c r="D522" s="29" t="s">
        <v>124</v>
      </c>
      <c r="E522" s="30" t="s">
        <v>21</v>
      </c>
      <c r="F522" s="33" t="s">
        <v>125</v>
      </c>
      <c r="G522" s="33">
        <v>0.51</v>
      </c>
      <c r="H522" s="33">
        <v>0.46600000000000003</v>
      </c>
      <c r="I522" s="33">
        <v>0.40400000000000003</v>
      </c>
      <c r="J522" s="29">
        <f>I522-0.0202</f>
        <v>0.38380000000000003</v>
      </c>
      <c r="K522" s="31">
        <f t="shared" si="21"/>
        <v>21000</v>
      </c>
      <c r="L522" s="31">
        <f>32/(0.01*0.01)</f>
        <v>320000</v>
      </c>
      <c r="M522" s="31">
        <f>1/(0.001*0.01)</f>
        <v>99999.999999999985</v>
      </c>
      <c r="N522" s="32">
        <f t="shared" si="19"/>
        <v>4.3222192947339195</v>
      </c>
      <c r="O522" s="31">
        <f>J522/K522</f>
        <v>1.8276190476190477E-5</v>
      </c>
      <c r="P522" s="32">
        <f>J522/N522</f>
        <v>8.8796975310256016E-2</v>
      </c>
    </row>
    <row r="523" spans="1:16" x14ac:dyDescent="0.3">
      <c r="A523" s="28">
        <v>2</v>
      </c>
      <c r="B523" s="28">
        <v>48</v>
      </c>
      <c r="C523" s="28">
        <v>5</v>
      </c>
      <c r="D523" s="29" t="s">
        <v>124</v>
      </c>
      <c r="E523" s="30" t="s">
        <v>21</v>
      </c>
      <c r="F523" s="33" t="s">
        <v>126</v>
      </c>
      <c r="G523" s="33">
        <v>0.55800000000000005</v>
      </c>
      <c r="H523" s="33">
        <v>0.51300000000000001</v>
      </c>
      <c r="I523" s="33"/>
      <c r="J523" s="29"/>
      <c r="K523" s="31">
        <f t="shared" si="21"/>
        <v>21000</v>
      </c>
      <c r="L523" s="31">
        <f>32/(0.01*0.01)</f>
        <v>320000</v>
      </c>
      <c r="M523" s="31">
        <f>1/(0.001*0.01)</f>
        <v>99999.999999999985</v>
      </c>
      <c r="N523" s="32">
        <f t="shared" si="19"/>
        <v>4.3222192947339195</v>
      </c>
    </row>
    <row r="524" spans="1:16" x14ac:dyDescent="0.3">
      <c r="A524" s="28">
        <v>2</v>
      </c>
      <c r="B524" s="28">
        <v>48</v>
      </c>
      <c r="C524" s="28">
        <v>5</v>
      </c>
      <c r="D524" s="29" t="s">
        <v>124</v>
      </c>
      <c r="E524" s="30" t="s">
        <v>21</v>
      </c>
      <c r="F524" s="33" t="s">
        <v>127</v>
      </c>
      <c r="G524" s="33">
        <v>0.44900000000000001</v>
      </c>
      <c r="H524" s="33">
        <v>0.40400000000000003</v>
      </c>
      <c r="I524" s="33"/>
      <c r="J524" s="29"/>
      <c r="K524" s="31">
        <f t="shared" si="21"/>
        <v>21000</v>
      </c>
      <c r="L524" s="31">
        <f>32/(0.01*0.01)</f>
        <v>320000</v>
      </c>
      <c r="M524" s="31">
        <f>1/(0.001*0.01)</f>
        <v>99999.999999999985</v>
      </c>
      <c r="N524" s="32">
        <f t="shared" si="19"/>
        <v>4.3222192947339195</v>
      </c>
    </row>
    <row r="525" spans="1:16" x14ac:dyDescent="0.3">
      <c r="A525" s="28">
        <v>2</v>
      </c>
      <c r="B525" s="28">
        <v>48</v>
      </c>
      <c r="C525" s="28">
        <v>5</v>
      </c>
      <c r="D525" s="29" t="s">
        <v>124</v>
      </c>
      <c r="E525" s="30" t="s">
        <v>21</v>
      </c>
      <c r="F525" s="33" t="s">
        <v>128</v>
      </c>
      <c r="G525" s="33">
        <v>0.27900000000000003</v>
      </c>
      <c r="H525" s="33">
        <v>0.23499999999999999</v>
      </c>
      <c r="I525" s="33"/>
      <c r="J525" s="29"/>
      <c r="K525" s="31">
        <f t="shared" si="21"/>
        <v>21000</v>
      </c>
      <c r="L525" s="31">
        <f>32/(0.01*0.01)</f>
        <v>320000</v>
      </c>
      <c r="M525" s="31">
        <f>1/(0.001*0.01)</f>
        <v>99999.999999999985</v>
      </c>
      <c r="N525" s="32">
        <f t="shared" si="19"/>
        <v>4.3222192947339195</v>
      </c>
    </row>
    <row r="526" spans="1:16" x14ac:dyDescent="0.3">
      <c r="A526" s="28">
        <v>3</v>
      </c>
      <c r="B526" s="28">
        <v>48</v>
      </c>
      <c r="C526" s="28">
        <v>8</v>
      </c>
      <c r="D526" s="29" t="s">
        <v>124</v>
      </c>
      <c r="E526" s="30" t="s">
        <v>21</v>
      </c>
      <c r="F526" s="33" t="s">
        <v>125</v>
      </c>
      <c r="G526" s="33">
        <v>0.57599999999999996</v>
      </c>
      <c r="H526" s="33">
        <v>0.53200000000000003</v>
      </c>
      <c r="I526" s="33">
        <v>0.55700000000000005</v>
      </c>
      <c r="J526" s="29">
        <f>I526-0.0202</f>
        <v>0.53680000000000005</v>
      </c>
      <c r="K526" s="31">
        <f t="shared" si="21"/>
        <v>41500</v>
      </c>
      <c r="L526" s="31">
        <f>33/(0.01*0.01)</f>
        <v>330000</v>
      </c>
      <c r="M526" s="31">
        <f>5/(0.001*0.01)</f>
        <v>499999.99999999994</v>
      </c>
      <c r="N526" s="32">
        <f t="shared" si="19"/>
        <v>4.6180480967120925</v>
      </c>
      <c r="O526" s="31">
        <f>J526/K526</f>
        <v>1.2934939759036147E-5</v>
      </c>
      <c r="P526" s="32">
        <f>J526/N526</f>
        <v>0.11623958624038261</v>
      </c>
    </row>
    <row r="527" spans="1:16" x14ac:dyDescent="0.3">
      <c r="A527" s="28">
        <v>3</v>
      </c>
      <c r="B527" s="28">
        <v>48</v>
      </c>
      <c r="C527" s="28">
        <v>8</v>
      </c>
      <c r="D527" s="29" t="s">
        <v>124</v>
      </c>
      <c r="E527" s="30" t="s">
        <v>21</v>
      </c>
      <c r="F527" s="33" t="s">
        <v>126</v>
      </c>
      <c r="G527" s="33">
        <v>0.50800000000000001</v>
      </c>
      <c r="H527" s="33">
        <v>0.46400000000000002</v>
      </c>
      <c r="I527" s="33"/>
      <c r="J527" s="29"/>
      <c r="K527" s="31">
        <f t="shared" si="21"/>
        <v>41500</v>
      </c>
      <c r="L527" s="31">
        <f>33/(0.01*0.01)</f>
        <v>330000</v>
      </c>
      <c r="M527" s="31">
        <f>5/(0.001*0.01)</f>
        <v>499999.99999999994</v>
      </c>
      <c r="N527" s="32">
        <f t="shared" si="19"/>
        <v>4.6180480967120925</v>
      </c>
    </row>
    <row r="528" spans="1:16" x14ac:dyDescent="0.3">
      <c r="A528" s="28">
        <v>3</v>
      </c>
      <c r="B528" s="28">
        <v>48</v>
      </c>
      <c r="C528" s="28">
        <v>8</v>
      </c>
      <c r="D528" s="29" t="s">
        <v>124</v>
      </c>
      <c r="E528" s="30" t="s">
        <v>21</v>
      </c>
      <c r="F528" s="33" t="s">
        <v>127</v>
      </c>
      <c r="G528" s="33">
        <v>0.89800000000000002</v>
      </c>
      <c r="H528" s="33">
        <v>0.85399999999999998</v>
      </c>
      <c r="I528" s="33"/>
      <c r="J528" s="29"/>
      <c r="K528" s="31">
        <f t="shared" si="21"/>
        <v>41500</v>
      </c>
      <c r="L528" s="31">
        <f>33/(0.01*0.01)</f>
        <v>330000</v>
      </c>
      <c r="M528" s="31">
        <f>5/(0.001*0.01)</f>
        <v>499999.99999999994</v>
      </c>
      <c r="N528" s="32">
        <f t="shared" si="19"/>
        <v>4.6180480967120925</v>
      </c>
    </row>
    <row r="529" spans="1:16" x14ac:dyDescent="0.3">
      <c r="A529" s="28">
        <v>3</v>
      </c>
      <c r="B529" s="28">
        <v>48</v>
      </c>
      <c r="C529" s="28">
        <v>8</v>
      </c>
      <c r="D529" s="29" t="s">
        <v>124</v>
      </c>
      <c r="E529" s="30" t="s">
        <v>21</v>
      </c>
      <c r="F529" s="33" t="s">
        <v>128</v>
      </c>
      <c r="G529" s="33">
        <v>0.42099999999999999</v>
      </c>
      <c r="H529" s="33">
        <v>0.377</v>
      </c>
      <c r="I529" s="33"/>
      <c r="J529" s="29"/>
      <c r="K529" s="31">
        <f t="shared" si="21"/>
        <v>41500</v>
      </c>
      <c r="L529" s="31">
        <f>33/(0.01*0.01)</f>
        <v>330000</v>
      </c>
      <c r="M529" s="31">
        <f>5/(0.001*0.01)</f>
        <v>499999.99999999994</v>
      </c>
      <c r="N529" s="32">
        <f t="shared" si="19"/>
        <v>4.6180480967120925</v>
      </c>
    </row>
    <row r="530" spans="1:16" x14ac:dyDescent="0.3">
      <c r="A530" s="28">
        <v>4</v>
      </c>
      <c r="B530" s="28">
        <v>48</v>
      </c>
      <c r="C530" s="28">
        <v>2</v>
      </c>
      <c r="D530" s="29" t="s">
        <v>124</v>
      </c>
      <c r="E530" s="30" t="s">
        <v>21</v>
      </c>
      <c r="F530" s="33" t="s">
        <v>125</v>
      </c>
      <c r="G530" s="33">
        <v>0.16200000000000001</v>
      </c>
      <c r="H530" s="33">
        <v>0.11600000000000001</v>
      </c>
      <c r="I530" s="33">
        <v>0.24</v>
      </c>
      <c r="J530" s="29">
        <f>I530-0.0202</f>
        <v>0.2198</v>
      </c>
      <c r="K530" s="31">
        <f t="shared" si="21"/>
        <v>90500</v>
      </c>
      <c r="L530" s="31">
        <f>41/(0.01*0.01)</f>
        <v>410000</v>
      </c>
      <c r="M530" s="31">
        <f>14/(0.001*0.01)</f>
        <v>1400000</v>
      </c>
      <c r="N530" s="32">
        <f t="shared" si="19"/>
        <v>4.9566485792052033</v>
      </c>
      <c r="O530" s="31">
        <f>J530/K530</f>
        <v>2.4287292817679556E-6</v>
      </c>
      <c r="P530" s="32">
        <f>J530/N530</f>
        <v>4.4344479235855945E-2</v>
      </c>
    </row>
    <row r="531" spans="1:16" x14ac:dyDescent="0.3">
      <c r="A531" s="28">
        <v>4</v>
      </c>
      <c r="B531" s="28">
        <v>48</v>
      </c>
      <c r="C531" s="28">
        <v>2</v>
      </c>
      <c r="D531" s="29" t="s">
        <v>124</v>
      </c>
      <c r="E531" s="30" t="s">
        <v>21</v>
      </c>
      <c r="F531" s="33" t="s">
        <v>126</v>
      </c>
      <c r="G531" s="33">
        <v>0.19700000000000001</v>
      </c>
      <c r="H531" s="33">
        <v>0.151</v>
      </c>
      <c r="I531" s="33"/>
      <c r="J531" s="29"/>
      <c r="K531" s="31">
        <f t="shared" si="21"/>
        <v>90500</v>
      </c>
      <c r="L531" s="31">
        <f>41/(0.01*0.01)</f>
        <v>410000</v>
      </c>
      <c r="M531" s="31">
        <f>14/(0.001*0.01)</f>
        <v>1400000</v>
      </c>
      <c r="N531" s="32">
        <f t="shared" si="19"/>
        <v>4.9566485792052033</v>
      </c>
    </row>
    <row r="532" spans="1:16" x14ac:dyDescent="0.3">
      <c r="A532" s="28">
        <v>4</v>
      </c>
      <c r="B532" s="28">
        <v>48</v>
      </c>
      <c r="C532" s="28">
        <v>2</v>
      </c>
      <c r="D532" s="29" t="s">
        <v>124</v>
      </c>
      <c r="E532" s="30" t="s">
        <v>21</v>
      </c>
      <c r="F532" s="33" t="s">
        <v>127</v>
      </c>
      <c r="G532" s="33">
        <v>0.37</v>
      </c>
      <c r="H532" s="33">
        <v>0.32400000000000001</v>
      </c>
      <c r="I532" s="33"/>
      <c r="J532" s="29"/>
      <c r="K532" s="31">
        <f t="shared" si="21"/>
        <v>90500</v>
      </c>
      <c r="L532" s="31">
        <f>41/(0.01*0.01)</f>
        <v>410000</v>
      </c>
      <c r="M532" s="31">
        <f>14/(0.001*0.01)</f>
        <v>1400000</v>
      </c>
      <c r="N532" s="32">
        <f t="shared" si="19"/>
        <v>4.9566485792052033</v>
      </c>
    </row>
    <row r="533" spans="1:16" x14ac:dyDescent="0.3">
      <c r="A533" s="28">
        <v>4</v>
      </c>
      <c r="B533" s="28">
        <v>48</v>
      </c>
      <c r="C533" s="28">
        <v>2</v>
      </c>
      <c r="D533" s="29" t="s">
        <v>124</v>
      </c>
      <c r="E533" s="30" t="s">
        <v>21</v>
      </c>
      <c r="F533" s="33" t="s">
        <v>128</v>
      </c>
      <c r="G533" s="33">
        <v>0.41499999999999998</v>
      </c>
      <c r="H533" s="33">
        <v>0.36899999999999999</v>
      </c>
      <c r="I533" s="33"/>
      <c r="J533" s="29"/>
      <c r="K533" s="31">
        <f t="shared" si="21"/>
        <v>90500</v>
      </c>
      <c r="L533" s="31">
        <f>41/(0.01*0.01)</f>
        <v>410000</v>
      </c>
      <c r="M533" s="31">
        <f>14/(0.001*0.01)</f>
        <v>1400000</v>
      </c>
      <c r="N533" s="32">
        <f t="shared" si="19"/>
        <v>4.9566485792052033</v>
      </c>
    </row>
    <row r="534" spans="1:16" x14ac:dyDescent="0.3">
      <c r="A534" s="28">
        <v>1</v>
      </c>
      <c r="B534" s="28">
        <v>72</v>
      </c>
      <c r="C534" s="28">
        <v>3</v>
      </c>
      <c r="D534" s="29" t="s">
        <v>124</v>
      </c>
      <c r="E534" s="30" t="s">
        <v>21</v>
      </c>
      <c r="F534" s="33" t="s">
        <v>125</v>
      </c>
      <c r="G534" s="33">
        <v>0.92500000000000004</v>
      </c>
      <c r="H534" s="33">
        <v>0.88200000000000001</v>
      </c>
      <c r="I534" s="33">
        <v>0.629</v>
      </c>
      <c r="J534" s="29">
        <f>I534-0.0202</f>
        <v>0.60880000000000001</v>
      </c>
      <c r="K534" s="31">
        <f t="shared" si="21"/>
        <v>21000</v>
      </c>
      <c r="L534" s="31">
        <f>21/(0.01*0.01)</f>
        <v>210000</v>
      </c>
      <c r="N534" s="32">
        <f t="shared" si="19"/>
        <v>4.3222192947339195</v>
      </c>
      <c r="O534" s="31">
        <f>J534/K534</f>
        <v>2.8990476190476193E-5</v>
      </c>
      <c r="P534" s="32">
        <f>J534/N534</f>
        <v>0.14085356583867603</v>
      </c>
    </row>
    <row r="535" spans="1:16" x14ac:dyDescent="0.3">
      <c r="A535" s="28">
        <v>1</v>
      </c>
      <c r="B535" s="28">
        <v>72</v>
      </c>
      <c r="C535" s="28">
        <v>3</v>
      </c>
      <c r="D535" s="29" t="s">
        <v>124</v>
      </c>
      <c r="E535" s="30" t="s">
        <v>21</v>
      </c>
      <c r="F535" s="33" t="s">
        <v>126</v>
      </c>
      <c r="G535" s="33">
        <v>0.86399999999999999</v>
      </c>
      <c r="H535" s="33">
        <v>0.82099999999999995</v>
      </c>
      <c r="I535" s="33"/>
      <c r="J535" s="29"/>
      <c r="K535" s="31">
        <f t="shared" si="21"/>
        <v>21000</v>
      </c>
      <c r="L535" s="31">
        <f>21/(0.01*0.01)</f>
        <v>210000</v>
      </c>
      <c r="N535" s="32">
        <f t="shared" si="19"/>
        <v>4.3222192947339195</v>
      </c>
    </row>
    <row r="536" spans="1:16" x14ac:dyDescent="0.3">
      <c r="A536" s="28">
        <v>1</v>
      </c>
      <c r="B536" s="28">
        <v>72</v>
      </c>
      <c r="C536" s="28">
        <v>3</v>
      </c>
      <c r="D536" s="29" t="s">
        <v>124</v>
      </c>
      <c r="E536" s="30" t="s">
        <v>21</v>
      </c>
      <c r="F536" s="33" t="s">
        <v>127</v>
      </c>
      <c r="G536" s="33">
        <v>0.39500000000000002</v>
      </c>
      <c r="H536" s="33">
        <v>0.35199999999999998</v>
      </c>
      <c r="I536" s="33"/>
      <c r="J536" s="29"/>
      <c r="K536" s="31">
        <f t="shared" si="21"/>
        <v>21000</v>
      </c>
      <c r="L536" s="31">
        <f>21/(0.01*0.01)</f>
        <v>210000</v>
      </c>
      <c r="N536" s="32">
        <f t="shared" si="19"/>
        <v>4.3222192947339195</v>
      </c>
    </row>
    <row r="537" spans="1:16" x14ac:dyDescent="0.3">
      <c r="A537" s="28">
        <v>1</v>
      </c>
      <c r="B537" s="28">
        <v>72</v>
      </c>
      <c r="C537" s="28">
        <v>3</v>
      </c>
      <c r="D537" s="29" t="s">
        <v>124</v>
      </c>
      <c r="E537" s="30" t="s">
        <v>21</v>
      </c>
      <c r="F537" s="33" t="s">
        <v>128</v>
      </c>
      <c r="G537" s="33">
        <v>0.50600000000000001</v>
      </c>
      <c r="H537" s="33">
        <v>0.46300000000000002</v>
      </c>
      <c r="I537" s="33"/>
      <c r="J537" s="29"/>
      <c r="K537" s="31">
        <f t="shared" si="21"/>
        <v>21000</v>
      </c>
      <c r="L537" s="31">
        <f>21/(0.01*0.01)</f>
        <v>210000</v>
      </c>
      <c r="N537" s="32">
        <f t="shared" si="19"/>
        <v>4.3222192947339195</v>
      </c>
    </row>
    <row r="538" spans="1:16" x14ac:dyDescent="0.3">
      <c r="A538" s="28">
        <v>2</v>
      </c>
      <c r="B538" s="28">
        <v>72</v>
      </c>
      <c r="C538" s="28">
        <v>6</v>
      </c>
      <c r="D538" s="29" t="s">
        <v>124</v>
      </c>
      <c r="E538" s="30" t="s">
        <v>21</v>
      </c>
      <c r="F538" s="33" t="s">
        <v>125</v>
      </c>
      <c r="G538" s="33">
        <v>0.47599999999999998</v>
      </c>
      <c r="H538" s="33">
        <v>0.433</v>
      </c>
      <c r="I538" s="33">
        <v>0.29499999999999998</v>
      </c>
      <c r="J538" s="29">
        <f>I538-0.0202</f>
        <v>0.27479999999999999</v>
      </c>
      <c r="K538" s="31">
        <f t="shared" si="21"/>
        <v>21000</v>
      </c>
      <c r="L538" s="31">
        <f>32/(0.01*0.01)</f>
        <v>320000</v>
      </c>
      <c r="M538" s="31">
        <f>1/(0.001*0.01)</f>
        <v>99999.999999999985</v>
      </c>
      <c r="N538" s="32">
        <f t="shared" si="19"/>
        <v>4.3222192947339195</v>
      </c>
      <c r="O538" s="31">
        <f>J538/K538</f>
        <v>1.3085714285714285E-5</v>
      </c>
      <c r="P538" s="32">
        <f>J538/N538</f>
        <v>6.3578449232043643E-2</v>
      </c>
    </row>
    <row r="539" spans="1:16" x14ac:dyDescent="0.3">
      <c r="A539" s="28">
        <v>2</v>
      </c>
      <c r="B539" s="28">
        <v>72</v>
      </c>
      <c r="C539" s="28">
        <v>6</v>
      </c>
      <c r="D539" s="29" t="s">
        <v>124</v>
      </c>
      <c r="E539" s="30" t="s">
        <v>21</v>
      </c>
      <c r="F539" s="33" t="s">
        <v>126</v>
      </c>
      <c r="G539" s="33">
        <v>0.376</v>
      </c>
      <c r="H539" s="33">
        <v>0.33300000000000002</v>
      </c>
      <c r="I539" s="33"/>
      <c r="J539" s="29"/>
      <c r="K539" s="31">
        <f t="shared" si="21"/>
        <v>21000</v>
      </c>
      <c r="L539" s="31">
        <f>32/(0.01*0.01)</f>
        <v>320000</v>
      </c>
      <c r="M539" s="31">
        <f>1/(0.001*0.01)</f>
        <v>99999.999999999985</v>
      </c>
      <c r="N539" s="32">
        <f t="shared" si="19"/>
        <v>4.3222192947339195</v>
      </c>
    </row>
    <row r="540" spans="1:16" x14ac:dyDescent="0.3">
      <c r="A540" s="28">
        <v>2</v>
      </c>
      <c r="B540" s="28">
        <v>72</v>
      </c>
      <c r="C540" s="28">
        <v>6</v>
      </c>
      <c r="D540" s="29" t="s">
        <v>124</v>
      </c>
      <c r="E540" s="30" t="s">
        <v>21</v>
      </c>
      <c r="F540" s="33" t="s">
        <v>127</v>
      </c>
      <c r="G540" s="33">
        <v>0.221</v>
      </c>
      <c r="H540" s="33">
        <v>0.17799999999999999</v>
      </c>
      <c r="I540" s="33"/>
      <c r="J540" s="29"/>
      <c r="K540" s="31">
        <f t="shared" si="21"/>
        <v>21000</v>
      </c>
      <c r="L540" s="31">
        <f>32/(0.01*0.01)</f>
        <v>320000</v>
      </c>
      <c r="M540" s="31">
        <f>1/(0.001*0.01)</f>
        <v>99999.999999999985</v>
      </c>
      <c r="N540" s="32">
        <f t="shared" si="19"/>
        <v>4.3222192947339195</v>
      </c>
    </row>
    <row r="541" spans="1:16" x14ac:dyDescent="0.3">
      <c r="A541" s="28">
        <v>2</v>
      </c>
      <c r="B541" s="28">
        <v>72</v>
      </c>
      <c r="C541" s="28">
        <v>6</v>
      </c>
      <c r="D541" s="29" t="s">
        <v>124</v>
      </c>
      <c r="E541" s="30" t="s">
        <v>21</v>
      </c>
      <c r="F541" s="33" t="s">
        <v>128</v>
      </c>
      <c r="G541" s="33">
        <v>0.28100000000000003</v>
      </c>
      <c r="H541" s="33">
        <v>0.23799999999999999</v>
      </c>
      <c r="I541" s="33"/>
      <c r="J541" s="29"/>
      <c r="K541" s="31">
        <f t="shared" si="21"/>
        <v>21000</v>
      </c>
      <c r="L541" s="31">
        <f>32/(0.01*0.01)</f>
        <v>320000</v>
      </c>
      <c r="M541" s="31">
        <f>1/(0.001*0.01)</f>
        <v>99999.999999999985</v>
      </c>
      <c r="N541" s="32">
        <f t="shared" si="19"/>
        <v>4.3222192947339195</v>
      </c>
    </row>
    <row r="542" spans="1:16" x14ac:dyDescent="0.3">
      <c r="A542" s="28">
        <v>3</v>
      </c>
      <c r="B542" s="28">
        <v>72</v>
      </c>
      <c r="C542" s="28">
        <v>9</v>
      </c>
      <c r="D542" s="29" t="s">
        <v>124</v>
      </c>
      <c r="E542" s="30" t="s">
        <v>21</v>
      </c>
      <c r="F542" s="33" t="s">
        <v>125</v>
      </c>
      <c r="G542" s="33">
        <v>0.29199999999999998</v>
      </c>
      <c r="H542" s="33">
        <v>0.249</v>
      </c>
      <c r="I542" s="33">
        <v>0.314</v>
      </c>
      <c r="J542" s="29">
        <f>I542-0.0202</f>
        <v>0.29380000000000001</v>
      </c>
      <c r="K542" s="31">
        <f t="shared" si="21"/>
        <v>41500</v>
      </c>
      <c r="L542" s="31">
        <f>33/(0.01*0.01)</f>
        <v>330000</v>
      </c>
      <c r="M542" s="31">
        <f>5/(0.001*0.01)</f>
        <v>499999.99999999994</v>
      </c>
      <c r="N542" s="32">
        <f t="shared" ref="N542:N605" si="22">LOG10(K542)</f>
        <v>4.6180480967120925</v>
      </c>
      <c r="O542" s="31">
        <f>J542/K542</f>
        <v>7.0795180722891568E-6</v>
      </c>
      <c r="P542" s="32">
        <f>J542/N542</f>
        <v>6.3619952379702693E-2</v>
      </c>
    </row>
    <row r="543" spans="1:16" x14ac:dyDescent="0.3">
      <c r="A543" s="28">
        <v>3</v>
      </c>
      <c r="B543" s="28">
        <v>72</v>
      </c>
      <c r="C543" s="28">
        <v>9</v>
      </c>
      <c r="D543" s="29" t="s">
        <v>124</v>
      </c>
      <c r="E543" s="30" t="s">
        <v>21</v>
      </c>
      <c r="F543" s="33" t="s">
        <v>126</v>
      </c>
      <c r="G543" s="33">
        <v>0.34</v>
      </c>
      <c r="H543" s="33">
        <v>0.29699999999999999</v>
      </c>
      <c r="I543" s="33"/>
      <c r="J543" s="29"/>
      <c r="K543" s="31">
        <f t="shared" si="21"/>
        <v>41500</v>
      </c>
      <c r="L543" s="31">
        <f>33/(0.01*0.01)</f>
        <v>330000</v>
      </c>
      <c r="M543" s="31">
        <f>5/(0.001*0.01)</f>
        <v>499999.99999999994</v>
      </c>
      <c r="N543" s="32">
        <f t="shared" si="22"/>
        <v>4.6180480967120925</v>
      </c>
    </row>
    <row r="544" spans="1:16" x14ac:dyDescent="0.3">
      <c r="A544" s="28">
        <v>3</v>
      </c>
      <c r="B544" s="28">
        <v>72</v>
      </c>
      <c r="C544" s="28">
        <v>9</v>
      </c>
      <c r="D544" s="29" t="s">
        <v>124</v>
      </c>
      <c r="E544" s="30" t="s">
        <v>21</v>
      </c>
      <c r="F544" s="33" t="s">
        <v>127</v>
      </c>
      <c r="G544" s="33">
        <v>0.41</v>
      </c>
      <c r="H544" s="33">
        <v>0.36699999999999999</v>
      </c>
      <c r="I544" s="33"/>
      <c r="J544" s="29"/>
      <c r="K544" s="31">
        <f t="shared" si="21"/>
        <v>41500</v>
      </c>
      <c r="L544" s="31">
        <f>33/(0.01*0.01)</f>
        <v>330000</v>
      </c>
      <c r="M544" s="31">
        <f>5/(0.001*0.01)</f>
        <v>499999.99999999994</v>
      </c>
      <c r="N544" s="32">
        <f t="shared" si="22"/>
        <v>4.6180480967120925</v>
      </c>
    </row>
    <row r="545" spans="1:16" x14ac:dyDescent="0.3">
      <c r="A545" s="28">
        <v>3</v>
      </c>
      <c r="B545" s="28">
        <v>72</v>
      </c>
      <c r="C545" s="28">
        <v>9</v>
      </c>
      <c r="D545" s="29" t="s">
        <v>124</v>
      </c>
      <c r="E545" s="30" t="s">
        <v>21</v>
      </c>
      <c r="F545" s="33" t="s">
        <v>128</v>
      </c>
      <c r="G545" s="33">
        <v>0.38700000000000001</v>
      </c>
      <c r="H545" s="33">
        <v>0.34399999999999997</v>
      </c>
      <c r="I545" s="33"/>
      <c r="J545" s="29"/>
      <c r="K545" s="31">
        <f t="shared" si="21"/>
        <v>41500</v>
      </c>
      <c r="L545" s="31">
        <f>33/(0.01*0.01)</f>
        <v>330000</v>
      </c>
      <c r="M545" s="31">
        <f>5/(0.001*0.01)</f>
        <v>499999.99999999994</v>
      </c>
      <c r="N545" s="32">
        <f t="shared" si="22"/>
        <v>4.6180480967120925</v>
      </c>
    </row>
    <row r="546" spans="1:16" x14ac:dyDescent="0.3">
      <c r="A546" s="28">
        <v>4</v>
      </c>
      <c r="B546" s="28">
        <v>72</v>
      </c>
      <c r="C546" s="28">
        <v>3</v>
      </c>
      <c r="D546" s="29" t="s">
        <v>124</v>
      </c>
      <c r="E546" s="30" t="s">
        <v>21</v>
      </c>
      <c r="F546" s="33" t="s">
        <v>125</v>
      </c>
      <c r="G546" s="33">
        <v>0.46600000000000003</v>
      </c>
      <c r="H546" s="33">
        <v>0.42</v>
      </c>
      <c r="I546" s="33">
        <v>0.432</v>
      </c>
      <c r="J546" s="29">
        <f>I546-0.0202</f>
        <v>0.4118</v>
      </c>
      <c r="K546" s="31">
        <f t="shared" si="21"/>
        <v>90500</v>
      </c>
      <c r="L546" s="31">
        <f>41/(0.01*0.01)</f>
        <v>410000</v>
      </c>
      <c r="M546" s="31">
        <f>14/(0.001*0.01)</f>
        <v>1400000</v>
      </c>
      <c r="N546" s="32">
        <f t="shared" si="22"/>
        <v>4.9566485792052033</v>
      </c>
      <c r="O546" s="31">
        <f>J546/K546</f>
        <v>4.550276243093923E-6</v>
      </c>
      <c r="P546" s="32">
        <f>J546/N546</f>
        <v>8.3080330069724651E-2</v>
      </c>
    </row>
    <row r="547" spans="1:16" x14ac:dyDescent="0.3">
      <c r="A547" s="28">
        <v>4</v>
      </c>
      <c r="B547" s="28">
        <v>72</v>
      </c>
      <c r="C547" s="28">
        <v>3</v>
      </c>
      <c r="D547" s="29" t="s">
        <v>124</v>
      </c>
      <c r="E547" s="30" t="s">
        <v>21</v>
      </c>
      <c r="F547" s="33" t="s">
        <v>126</v>
      </c>
      <c r="G547" s="33">
        <v>0.43</v>
      </c>
      <c r="H547" s="33">
        <v>0.38300000000000001</v>
      </c>
      <c r="I547" s="33"/>
      <c r="J547" s="29"/>
      <c r="K547" s="31">
        <f t="shared" si="21"/>
        <v>90500</v>
      </c>
      <c r="L547" s="31">
        <f>41/(0.01*0.01)</f>
        <v>410000</v>
      </c>
      <c r="M547" s="31">
        <f>14/(0.001*0.01)</f>
        <v>1400000</v>
      </c>
      <c r="N547" s="32">
        <f t="shared" si="22"/>
        <v>4.9566485792052033</v>
      </c>
    </row>
    <row r="548" spans="1:16" x14ac:dyDescent="0.3">
      <c r="A548" s="28">
        <v>4</v>
      </c>
      <c r="B548" s="28">
        <v>72</v>
      </c>
      <c r="C548" s="28">
        <v>3</v>
      </c>
      <c r="D548" s="29" t="s">
        <v>124</v>
      </c>
      <c r="E548" s="30" t="s">
        <v>21</v>
      </c>
      <c r="F548" s="33" t="s">
        <v>127</v>
      </c>
      <c r="G548" s="33">
        <v>0.47899999999999998</v>
      </c>
      <c r="H548" s="33">
        <v>0.433</v>
      </c>
      <c r="I548" s="33"/>
      <c r="J548" s="29"/>
      <c r="K548" s="31">
        <f t="shared" si="21"/>
        <v>90500</v>
      </c>
      <c r="L548" s="31">
        <f>41/(0.01*0.01)</f>
        <v>410000</v>
      </c>
      <c r="M548" s="31">
        <f>14/(0.001*0.01)</f>
        <v>1400000</v>
      </c>
      <c r="N548" s="32">
        <f t="shared" si="22"/>
        <v>4.9566485792052033</v>
      </c>
    </row>
    <row r="549" spans="1:16" x14ac:dyDescent="0.3">
      <c r="A549" s="28">
        <v>4</v>
      </c>
      <c r="B549" s="28">
        <v>72</v>
      </c>
      <c r="C549" s="28">
        <v>3</v>
      </c>
      <c r="D549" s="29" t="s">
        <v>124</v>
      </c>
      <c r="E549" s="30" t="s">
        <v>21</v>
      </c>
      <c r="F549" s="33" t="s">
        <v>128</v>
      </c>
      <c r="G549" s="33">
        <v>0.53800000000000003</v>
      </c>
      <c r="H549" s="33">
        <v>0.49099999999999999</v>
      </c>
      <c r="I549" s="33"/>
      <c r="J549" s="29"/>
      <c r="K549" s="31">
        <f t="shared" si="21"/>
        <v>90500</v>
      </c>
      <c r="L549" s="31">
        <f>41/(0.01*0.01)</f>
        <v>410000</v>
      </c>
      <c r="M549" s="31">
        <f>14/(0.001*0.01)</f>
        <v>1400000</v>
      </c>
      <c r="N549" s="32">
        <f t="shared" si="22"/>
        <v>4.9566485792052033</v>
      </c>
    </row>
    <row r="550" spans="1:16" x14ac:dyDescent="0.3">
      <c r="A550" s="28">
        <v>1</v>
      </c>
      <c r="B550" s="28">
        <v>24</v>
      </c>
      <c r="C550" s="28">
        <v>1</v>
      </c>
      <c r="D550" s="29" t="s">
        <v>131</v>
      </c>
      <c r="E550" s="30" t="s">
        <v>22</v>
      </c>
      <c r="F550" s="29" t="s">
        <v>132</v>
      </c>
      <c r="G550" s="29">
        <v>0.255</v>
      </c>
      <c r="H550" s="29">
        <v>0.21099999999999999</v>
      </c>
      <c r="I550" s="29">
        <v>0.34</v>
      </c>
      <c r="J550" s="29">
        <f>I550-0.0202</f>
        <v>0.31980000000000003</v>
      </c>
      <c r="K550" s="31">
        <f t="shared" si="21"/>
        <v>27000</v>
      </c>
      <c r="L550" s="31">
        <f>14/(0.01*0.01)</f>
        <v>140000</v>
      </c>
      <c r="M550" s="31">
        <f>4/(0.001*0.01)</f>
        <v>399999.99999999994</v>
      </c>
      <c r="N550" s="32">
        <f t="shared" si="22"/>
        <v>4.4313637641589869</v>
      </c>
      <c r="O550" s="31">
        <f>J550/K550</f>
        <v>1.1844444444444445E-5</v>
      </c>
      <c r="P550" s="32">
        <f>J550/N550</f>
        <v>7.2167399703574941E-2</v>
      </c>
    </row>
    <row r="551" spans="1:16" x14ac:dyDescent="0.3">
      <c r="A551" s="28">
        <v>1</v>
      </c>
      <c r="B551" s="28">
        <v>24</v>
      </c>
      <c r="C551" s="28">
        <v>1</v>
      </c>
      <c r="D551" s="29" t="s">
        <v>131</v>
      </c>
      <c r="E551" s="30" t="s">
        <v>22</v>
      </c>
      <c r="F551" s="29" t="s">
        <v>133</v>
      </c>
      <c r="G551" s="29">
        <v>0.52500000000000002</v>
      </c>
      <c r="H551" s="29">
        <v>0.48099999999999998</v>
      </c>
      <c r="I551" s="29"/>
      <c r="J551" s="29"/>
      <c r="K551" s="31">
        <f t="shared" si="21"/>
        <v>27000</v>
      </c>
      <c r="L551" s="31">
        <f>14/(0.01*0.01)</f>
        <v>140000</v>
      </c>
      <c r="M551" s="31">
        <f>4/(0.001*0.01)</f>
        <v>399999.99999999994</v>
      </c>
      <c r="N551" s="32">
        <f t="shared" si="22"/>
        <v>4.4313637641589869</v>
      </c>
    </row>
    <row r="552" spans="1:16" x14ac:dyDescent="0.3">
      <c r="A552" s="28">
        <v>1</v>
      </c>
      <c r="B552" s="28">
        <v>24</v>
      </c>
      <c r="C552" s="28">
        <v>1</v>
      </c>
      <c r="D552" s="29" t="s">
        <v>131</v>
      </c>
      <c r="E552" s="30" t="s">
        <v>22</v>
      </c>
      <c r="F552" s="29" t="s">
        <v>134</v>
      </c>
      <c r="G552" s="29">
        <v>0.41</v>
      </c>
      <c r="H552" s="29">
        <v>0.36599999999999999</v>
      </c>
      <c r="I552" s="29"/>
      <c r="J552" s="29"/>
      <c r="K552" s="31">
        <f t="shared" si="21"/>
        <v>27000</v>
      </c>
      <c r="L552" s="31">
        <f>14/(0.01*0.01)</f>
        <v>140000</v>
      </c>
      <c r="M552" s="31">
        <f>4/(0.001*0.01)</f>
        <v>399999.99999999994</v>
      </c>
      <c r="N552" s="32">
        <f t="shared" si="22"/>
        <v>4.4313637641589869</v>
      </c>
    </row>
    <row r="553" spans="1:16" x14ac:dyDescent="0.3">
      <c r="A553" s="28">
        <v>1</v>
      </c>
      <c r="B553" s="28">
        <v>24</v>
      </c>
      <c r="C553" s="28">
        <v>1</v>
      </c>
      <c r="D553" s="29" t="s">
        <v>131</v>
      </c>
      <c r="E553" s="30" t="s">
        <v>22</v>
      </c>
      <c r="F553" s="29" t="s">
        <v>135</v>
      </c>
      <c r="G553" s="29">
        <v>0.34899999999999998</v>
      </c>
      <c r="H553" s="29">
        <v>0.30399999999999999</v>
      </c>
      <c r="I553" s="29"/>
      <c r="J553" s="29"/>
      <c r="K553" s="31">
        <f t="shared" si="21"/>
        <v>27000</v>
      </c>
      <c r="L553" s="31">
        <f>14/(0.01*0.01)</f>
        <v>140000</v>
      </c>
      <c r="M553" s="31">
        <f>4/(0.001*0.01)</f>
        <v>399999.99999999994</v>
      </c>
      <c r="N553" s="32">
        <f t="shared" si="22"/>
        <v>4.4313637641589869</v>
      </c>
    </row>
    <row r="554" spans="1:16" x14ac:dyDescent="0.3">
      <c r="A554" s="28">
        <v>2</v>
      </c>
      <c r="B554" s="28">
        <v>24</v>
      </c>
      <c r="C554" s="28">
        <v>4</v>
      </c>
      <c r="D554" s="29" t="s">
        <v>131</v>
      </c>
      <c r="E554" s="30" t="s">
        <v>22</v>
      </c>
      <c r="F554" s="33" t="s">
        <v>132</v>
      </c>
      <c r="G554" s="33">
        <v>0.23</v>
      </c>
      <c r="H554" s="33">
        <v>0.186</v>
      </c>
      <c r="I554" s="33">
        <v>0.15</v>
      </c>
      <c r="J554" s="29">
        <f>I554-0.0202</f>
        <v>0.1298</v>
      </c>
      <c r="K554" s="31">
        <f t="shared" si="21"/>
        <v>55000</v>
      </c>
      <c r="L554" s="31">
        <f>20/(0.01*0.01)</f>
        <v>200000</v>
      </c>
      <c r="M554" s="31">
        <f>9/(0.001*0.01)</f>
        <v>899999.99999999988</v>
      </c>
      <c r="N554" s="32">
        <f t="shared" si="22"/>
        <v>4.7403626894942441</v>
      </c>
      <c r="O554" s="31">
        <f>J554/K554</f>
        <v>2.3599999999999999E-6</v>
      </c>
      <c r="P554" s="32">
        <f>J554/N554</f>
        <v>2.738187107236905E-2</v>
      </c>
    </row>
    <row r="555" spans="1:16" x14ac:dyDescent="0.3">
      <c r="A555" s="28">
        <v>2</v>
      </c>
      <c r="B555" s="28">
        <v>24</v>
      </c>
      <c r="C555" s="28">
        <v>4</v>
      </c>
      <c r="D555" s="29" t="s">
        <v>131</v>
      </c>
      <c r="E555" s="30" t="s">
        <v>22</v>
      </c>
      <c r="F555" s="33" t="s">
        <v>133</v>
      </c>
      <c r="G555" s="33">
        <v>0.192</v>
      </c>
      <c r="H555" s="33">
        <v>0.14799999999999999</v>
      </c>
      <c r="I555" s="33"/>
      <c r="J555" s="29"/>
      <c r="K555" s="31">
        <f t="shared" si="21"/>
        <v>55000</v>
      </c>
      <c r="L555" s="31">
        <f>20/(0.01*0.01)</f>
        <v>200000</v>
      </c>
      <c r="M555" s="31">
        <f>9/(0.001*0.01)</f>
        <v>899999.99999999988</v>
      </c>
      <c r="N555" s="32">
        <f t="shared" si="22"/>
        <v>4.7403626894942441</v>
      </c>
    </row>
    <row r="556" spans="1:16" x14ac:dyDescent="0.3">
      <c r="A556" s="28">
        <v>2</v>
      </c>
      <c r="B556" s="28">
        <v>24</v>
      </c>
      <c r="C556" s="28">
        <v>4</v>
      </c>
      <c r="D556" s="29" t="s">
        <v>131</v>
      </c>
      <c r="E556" s="30" t="s">
        <v>22</v>
      </c>
      <c r="F556" s="33" t="s">
        <v>134</v>
      </c>
      <c r="G556" s="33">
        <v>0.159</v>
      </c>
      <c r="H556" s="33">
        <v>0.115</v>
      </c>
      <c r="I556" s="33"/>
      <c r="J556" s="29"/>
      <c r="K556" s="31">
        <f t="shared" si="21"/>
        <v>55000</v>
      </c>
      <c r="L556" s="31">
        <f>20/(0.01*0.01)</f>
        <v>200000</v>
      </c>
      <c r="M556" s="31">
        <f>9/(0.001*0.01)</f>
        <v>899999.99999999988</v>
      </c>
      <c r="N556" s="32">
        <f t="shared" si="22"/>
        <v>4.7403626894942441</v>
      </c>
    </row>
    <row r="557" spans="1:16" x14ac:dyDescent="0.3">
      <c r="A557" s="28">
        <v>2</v>
      </c>
      <c r="B557" s="28">
        <v>24</v>
      </c>
      <c r="C557" s="28">
        <v>4</v>
      </c>
      <c r="D557" s="29" t="s">
        <v>131</v>
      </c>
      <c r="E557" s="30" t="s">
        <v>22</v>
      </c>
      <c r="F557" s="33" t="s">
        <v>135</v>
      </c>
      <c r="G557" s="33">
        <v>0.19700000000000001</v>
      </c>
      <c r="H557" s="33">
        <v>0.153</v>
      </c>
      <c r="I557" s="33"/>
      <c r="J557" s="29"/>
      <c r="K557" s="31">
        <f t="shared" si="21"/>
        <v>55000</v>
      </c>
      <c r="L557" s="31">
        <f>20/(0.01*0.01)</f>
        <v>200000</v>
      </c>
      <c r="M557" s="31">
        <f>9/(0.001*0.01)</f>
        <v>899999.99999999988</v>
      </c>
      <c r="N557" s="32">
        <f t="shared" si="22"/>
        <v>4.7403626894942441</v>
      </c>
    </row>
    <row r="558" spans="1:16" x14ac:dyDescent="0.3">
      <c r="A558" s="28">
        <v>3</v>
      </c>
      <c r="B558" s="28">
        <v>24</v>
      </c>
      <c r="C558" s="28">
        <v>7</v>
      </c>
      <c r="D558" s="29" t="s">
        <v>131</v>
      </c>
      <c r="E558" s="30" t="s">
        <v>22</v>
      </c>
      <c r="F558" s="33" t="s">
        <v>132</v>
      </c>
      <c r="G558" s="33">
        <v>0.20499999999999999</v>
      </c>
      <c r="H558" s="33">
        <v>0.16200000000000001</v>
      </c>
      <c r="I558" s="33">
        <v>0.1</v>
      </c>
      <c r="J558" s="29">
        <f>I558-0.0202</f>
        <v>7.980000000000001E-2</v>
      </c>
      <c r="K558" s="31">
        <f t="shared" si="21"/>
        <v>24000</v>
      </c>
      <c r="L558" s="31">
        <f>24/(0.01*0.01)</f>
        <v>240000</v>
      </c>
      <c r="N558" s="32">
        <f t="shared" si="22"/>
        <v>4.3802112417116064</v>
      </c>
      <c r="O558" s="31">
        <f>J558/K558</f>
        <v>3.3250000000000004E-6</v>
      </c>
      <c r="P558" s="32">
        <f>J558/N558</f>
        <v>1.8218299437270394E-2</v>
      </c>
    </row>
    <row r="559" spans="1:16" x14ac:dyDescent="0.3">
      <c r="A559" s="28">
        <v>3</v>
      </c>
      <c r="B559" s="28">
        <v>24</v>
      </c>
      <c r="C559" s="28">
        <v>7</v>
      </c>
      <c r="D559" s="29" t="s">
        <v>131</v>
      </c>
      <c r="E559" s="30" t="s">
        <v>22</v>
      </c>
      <c r="F559" s="33" t="s">
        <v>133</v>
      </c>
      <c r="G559" s="33">
        <v>0.18</v>
      </c>
      <c r="H559" s="33">
        <v>0.13700000000000001</v>
      </c>
      <c r="I559" s="33"/>
      <c r="J559" s="29"/>
      <c r="K559" s="31">
        <f t="shared" si="21"/>
        <v>24000</v>
      </c>
      <c r="L559" s="31">
        <f>24/(0.01*0.01)</f>
        <v>240000</v>
      </c>
      <c r="N559" s="32">
        <f t="shared" si="22"/>
        <v>4.3802112417116064</v>
      </c>
    </row>
    <row r="560" spans="1:16" x14ac:dyDescent="0.3">
      <c r="A560" s="28">
        <v>3</v>
      </c>
      <c r="B560" s="28">
        <v>24</v>
      </c>
      <c r="C560" s="28">
        <v>7</v>
      </c>
      <c r="D560" s="29" t="s">
        <v>131</v>
      </c>
      <c r="E560" s="30" t="s">
        <v>22</v>
      </c>
      <c r="F560" s="33" t="s">
        <v>134</v>
      </c>
      <c r="G560" s="33">
        <v>0.10100000000000001</v>
      </c>
      <c r="H560" s="33">
        <v>5.8000000000000003E-2</v>
      </c>
      <c r="I560" s="33"/>
      <c r="J560" s="29"/>
      <c r="K560" s="31">
        <f t="shared" si="21"/>
        <v>24000</v>
      </c>
      <c r="L560" s="31">
        <f>24/(0.01*0.01)</f>
        <v>240000</v>
      </c>
      <c r="N560" s="32">
        <f t="shared" si="22"/>
        <v>4.3802112417116064</v>
      </c>
    </row>
    <row r="561" spans="1:16" x14ac:dyDescent="0.3">
      <c r="A561" s="28">
        <v>3</v>
      </c>
      <c r="B561" s="28">
        <v>24</v>
      </c>
      <c r="C561" s="28">
        <v>7</v>
      </c>
      <c r="D561" s="29" t="s">
        <v>131</v>
      </c>
      <c r="E561" s="30" t="s">
        <v>22</v>
      </c>
      <c r="F561" s="33" t="s">
        <v>135</v>
      </c>
      <c r="G561" s="33">
        <v>8.7999999999999995E-2</v>
      </c>
      <c r="H561" s="33">
        <v>4.4999999999999998E-2</v>
      </c>
      <c r="I561" s="33"/>
      <c r="J561" s="29"/>
      <c r="K561" s="31">
        <f t="shared" si="21"/>
        <v>24000</v>
      </c>
      <c r="L561" s="31">
        <f>24/(0.01*0.01)</f>
        <v>240000</v>
      </c>
      <c r="N561" s="32">
        <f t="shared" si="22"/>
        <v>4.3802112417116064</v>
      </c>
    </row>
    <row r="562" spans="1:16" ht="26.4" x14ac:dyDescent="0.3">
      <c r="A562" s="28">
        <v>4</v>
      </c>
      <c r="B562" s="28">
        <v>24</v>
      </c>
      <c r="C562" s="28">
        <v>1</v>
      </c>
      <c r="D562" s="29" t="s">
        <v>131</v>
      </c>
      <c r="E562" s="30" t="s">
        <v>22</v>
      </c>
      <c r="F562" s="29" t="s">
        <v>132</v>
      </c>
      <c r="G562" s="29">
        <v>0.95299999999999996</v>
      </c>
      <c r="H562" s="29" t="s">
        <v>129</v>
      </c>
      <c r="I562" s="29">
        <f>AVERAGE(H563:H565)</f>
        <v>0.41766666666666663</v>
      </c>
      <c r="J562" s="29">
        <f>I562-0.0202</f>
        <v>0.39746666666666663</v>
      </c>
      <c r="K562" s="31">
        <f t="shared" si="21"/>
        <v>3000</v>
      </c>
      <c r="L562" s="31">
        <f>3/(0.01*0.01)</f>
        <v>30000</v>
      </c>
      <c r="N562" s="32">
        <f t="shared" si="22"/>
        <v>3.4771212547196626</v>
      </c>
      <c r="O562" s="31">
        <f>J562/K562</f>
        <v>1.3248888888888887E-4</v>
      </c>
      <c r="P562" s="32">
        <f>J562/N562</f>
        <v>0.11430911882269454</v>
      </c>
    </row>
    <row r="563" spans="1:16" x14ac:dyDescent="0.3">
      <c r="A563" s="28">
        <v>4</v>
      </c>
      <c r="B563" s="28">
        <v>24</v>
      </c>
      <c r="C563" s="28">
        <v>1</v>
      </c>
      <c r="D563" s="29" t="s">
        <v>131</v>
      </c>
      <c r="E563" s="30" t="s">
        <v>22</v>
      </c>
      <c r="F563" s="29" t="s">
        <v>133</v>
      </c>
      <c r="G563" s="29">
        <v>0.46600000000000003</v>
      </c>
      <c r="H563" s="29">
        <v>0.42299999999999999</v>
      </c>
      <c r="I563" s="29"/>
      <c r="J563" s="29"/>
      <c r="K563" s="31">
        <f t="shared" si="21"/>
        <v>3000</v>
      </c>
      <c r="L563" s="31">
        <f>3/(0.01*0.01)</f>
        <v>30000</v>
      </c>
      <c r="N563" s="32">
        <f t="shared" si="22"/>
        <v>3.4771212547196626</v>
      </c>
    </row>
    <row r="564" spans="1:16" x14ac:dyDescent="0.3">
      <c r="A564" s="28">
        <v>4</v>
      </c>
      <c r="B564" s="28">
        <v>24</v>
      </c>
      <c r="C564" s="28">
        <v>1</v>
      </c>
      <c r="D564" s="29" t="s">
        <v>131</v>
      </c>
      <c r="E564" s="30" t="s">
        <v>22</v>
      </c>
      <c r="F564" s="29" t="s">
        <v>134</v>
      </c>
      <c r="G564" s="29">
        <v>0.45800000000000002</v>
      </c>
      <c r="H564" s="29">
        <v>0.41399999999999998</v>
      </c>
      <c r="I564" s="29"/>
      <c r="J564" s="29"/>
      <c r="K564" s="31">
        <f t="shared" si="21"/>
        <v>3000</v>
      </c>
      <c r="L564" s="31">
        <f>3/(0.01*0.01)</f>
        <v>30000</v>
      </c>
      <c r="N564" s="32">
        <f t="shared" si="22"/>
        <v>3.4771212547196626</v>
      </c>
    </row>
    <row r="565" spans="1:16" x14ac:dyDescent="0.3">
      <c r="A565" s="28">
        <v>4</v>
      </c>
      <c r="B565" s="28">
        <v>24</v>
      </c>
      <c r="C565" s="28">
        <v>1</v>
      </c>
      <c r="D565" s="29" t="s">
        <v>131</v>
      </c>
      <c r="E565" s="30" t="s">
        <v>22</v>
      </c>
      <c r="F565" s="29" t="s">
        <v>135</v>
      </c>
      <c r="G565" s="29">
        <v>0.46</v>
      </c>
      <c r="H565" s="29">
        <v>0.41599999999999998</v>
      </c>
      <c r="I565" s="29"/>
      <c r="J565" s="29"/>
      <c r="K565" s="31">
        <f t="shared" si="21"/>
        <v>3000</v>
      </c>
      <c r="L565" s="31">
        <f>3/(0.01*0.01)</f>
        <v>30000</v>
      </c>
      <c r="N565" s="32">
        <f t="shared" si="22"/>
        <v>3.4771212547196626</v>
      </c>
    </row>
    <row r="566" spans="1:16" x14ac:dyDescent="0.3">
      <c r="A566" s="28">
        <v>1</v>
      </c>
      <c r="B566" s="28">
        <v>48</v>
      </c>
      <c r="C566" s="28">
        <v>2</v>
      </c>
      <c r="D566" s="29" t="s">
        <v>131</v>
      </c>
      <c r="E566" s="30" t="s">
        <v>22</v>
      </c>
      <c r="F566" s="33" t="s">
        <v>132</v>
      </c>
      <c r="G566" s="33">
        <v>0.45700000000000002</v>
      </c>
      <c r="H566" s="33">
        <v>0.41299999999999998</v>
      </c>
      <c r="I566" s="33">
        <v>0.50800000000000001</v>
      </c>
      <c r="J566" s="29">
        <f>I566-0.0202</f>
        <v>0.48780000000000001</v>
      </c>
      <c r="K566" s="31">
        <f t="shared" ref="K566:K629" si="23">AVERAGE(L566:M566)*0.1</f>
        <v>27000</v>
      </c>
      <c r="L566" s="31">
        <f>14/(0.01*0.01)</f>
        <v>140000</v>
      </c>
      <c r="M566" s="31">
        <f>4/(0.001*0.01)</f>
        <v>399999.99999999994</v>
      </c>
      <c r="N566" s="32">
        <f t="shared" si="22"/>
        <v>4.4313637641589869</v>
      </c>
      <c r="O566" s="31">
        <f>J566/K566</f>
        <v>1.8066666666666668E-5</v>
      </c>
      <c r="P566" s="32">
        <f>J566/N566</f>
        <v>0.1100789792851903</v>
      </c>
    </row>
    <row r="567" spans="1:16" x14ac:dyDescent="0.3">
      <c r="A567" s="28">
        <v>1</v>
      </c>
      <c r="B567" s="28">
        <v>48</v>
      </c>
      <c r="C567" s="28">
        <v>2</v>
      </c>
      <c r="D567" s="29" t="s">
        <v>131</v>
      </c>
      <c r="E567" s="30" t="s">
        <v>22</v>
      </c>
      <c r="F567" s="33" t="s">
        <v>133</v>
      </c>
      <c r="G567" s="33">
        <v>0.47799999999999998</v>
      </c>
      <c r="H567" s="33">
        <v>0.433</v>
      </c>
      <c r="I567" s="33"/>
      <c r="J567" s="29"/>
      <c r="K567" s="31">
        <f t="shared" si="23"/>
        <v>27000</v>
      </c>
      <c r="L567" s="31">
        <f>14/(0.01*0.01)</f>
        <v>140000</v>
      </c>
      <c r="M567" s="31">
        <f>4/(0.001*0.01)</f>
        <v>399999.99999999994</v>
      </c>
      <c r="N567" s="32">
        <f t="shared" si="22"/>
        <v>4.4313637641589869</v>
      </c>
    </row>
    <row r="568" spans="1:16" x14ac:dyDescent="0.3">
      <c r="A568" s="28">
        <v>1</v>
      </c>
      <c r="B568" s="28">
        <v>48</v>
      </c>
      <c r="C568" s="28">
        <v>2</v>
      </c>
      <c r="D568" s="29" t="s">
        <v>131</v>
      </c>
      <c r="E568" s="30" t="s">
        <v>22</v>
      </c>
      <c r="F568" s="33" t="s">
        <v>134</v>
      </c>
      <c r="G568" s="33">
        <v>0.70099999999999996</v>
      </c>
      <c r="H568" s="33">
        <v>0.65700000000000003</v>
      </c>
      <c r="I568" s="33"/>
      <c r="J568" s="29"/>
      <c r="K568" s="31">
        <f t="shared" si="23"/>
        <v>27000</v>
      </c>
      <c r="L568" s="31">
        <f>14/(0.01*0.01)</f>
        <v>140000</v>
      </c>
      <c r="M568" s="31">
        <f>4/(0.001*0.01)</f>
        <v>399999.99999999994</v>
      </c>
      <c r="N568" s="32">
        <f t="shared" si="22"/>
        <v>4.4313637641589869</v>
      </c>
    </row>
    <row r="569" spans="1:16" x14ac:dyDescent="0.3">
      <c r="A569" s="28">
        <v>1</v>
      </c>
      <c r="B569" s="28">
        <v>48</v>
      </c>
      <c r="C569" s="28">
        <v>2</v>
      </c>
      <c r="D569" s="29" t="s">
        <v>131</v>
      </c>
      <c r="E569" s="30" t="s">
        <v>22</v>
      </c>
      <c r="F569" s="33" t="s">
        <v>135</v>
      </c>
      <c r="G569" s="33">
        <v>0.57499999999999996</v>
      </c>
      <c r="H569" s="33">
        <v>0.53</v>
      </c>
      <c r="I569" s="33"/>
      <c r="J569" s="29"/>
      <c r="K569" s="31">
        <f t="shared" si="23"/>
        <v>27000</v>
      </c>
      <c r="L569" s="31">
        <f>14/(0.01*0.01)</f>
        <v>140000</v>
      </c>
      <c r="M569" s="31">
        <f>4/(0.001*0.01)</f>
        <v>399999.99999999994</v>
      </c>
      <c r="N569" s="32">
        <f t="shared" si="22"/>
        <v>4.4313637641589869</v>
      </c>
    </row>
    <row r="570" spans="1:16" x14ac:dyDescent="0.3">
      <c r="A570" s="28">
        <v>2</v>
      </c>
      <c r="B570" s="28">
        <v>48</v>
      </c>
      <c r="C570" s="28">
        <v>5</v>
      </c>
      <c r="D570" s="29" t="s">
        <v>131</v>
      </c>
      <c r="E570" s="30" t="s">
        <v>22</v>
      </c>
      <c r="F570" s="33" t="s">
        <v>132</v>
      </c>
      <c r="G570" s="33">
        <v>0.46899999999999997</v>
      </c>
      <c r="H570" s="33">
        <v>0.42499999999999999</v>
      </c>
      <c r="I570" s="33">
        <v>0.498</v>
      </c>
      <c r="J570" s="29">
        <f>I570-0.0202</f>
        <v>0.4778</v>
      </c>
      <c r="K570" s="31">
        <f t="shared" si="23"/>
        <v>55000</v>
      </c>
      <c r="L570" s="31">
        <f>20/(0.01*0.01)</f>
        <v>200000</v>
      </c>
      <c r="M570" s="31">
        <f>9/(0.001*0.01)</f>
        <v>899999.99999999988</v>
      </c>
      <c r="N570" s="32">
        <f t="shared" si="22"/>
        <v>4.7403626894942441</v>
      </c>
      <c r="O570" s="31">
        <f>J570/K570</f>
        <v>8.6872727272727265E-6</v>
      </c>
      <c r="P570" s="32">
        <f>J570/N570</f>
        <v>0.10079397533419054</v>
      </c>
    </row>
    <row r="571" spans="1:16" x14ac:dyDescent="0.3">
      <c r="A571" s="28">
        <v>2</v>
      </c>
      <c r="B571" s="28">
        <v>48</v>
      </c>
      <c r="C571" s="28">
        <v>5</v>
      </c>
      <c r="D571" s="29" t="s">
        <v>131</v>
      </c>
      <c r="E571" s="30" t="s">
        <v>22</v>
      </c>
      <c r="F571" s="33" t="s">
        <v>133</v>
      </c>
      <c r="G571" s="33">
        <v>0.56100000000000005</v>
      </c>
      <c r="H571" s="33">
        <v>0.51700000000000002</v>
      </c>
      <c r="I571" s="33"/>
      <c r="J571" s="29"/>
      <c r="K571" s="31">
        <f t="shared" si="23"/>
        <v>55000</v>
      </c>
      <c r="L571" s="31">
        <f>20/(0.01*0.01)</f>
        <v>200000</v>
      </c>
      <c r="M571" s="31">
        <f>9/(0.001*0.01)</f>
        <v>899999.99999999988</v>
      </c>
      <c r="N571" s="32">
        <f t="shared" si="22"/>
        <v>4.7403626894942441</v>
      </c>
    </row>
    <row r="572" spans="1:16" x14ac:dyDescent="0.3">
      <c r="A572" s="28">
        <v>2</v>
      </c>
      <c r="B572" s="28">
        <v>48</v>
      </c>
      <c r="C572" s="28">
        <v>5</v>
      </c>
      <c r="D572" s="29" t="s">
        <v>131</v>
      </c>
      <c r="E572" s="30" t="s">
        <v>22</v>
      </c>
      <c r="F572" s="33" t="s">
        <v>134</v>
      </c>
      <c r="G572" s="33">
        <v>0.65400000000000003</v>
      </c>
      <c r="H572" s="33">
        <v>0.61</v>
      </c>
      <c r="I572" s="33"/>
      <c r="J572" s="29"/>
      <c r="K572" s="31">
        <f t="shared" si="23"/>
        <v>55000</v>
      </c>
      <c r="L572" s="31">
        <f>20/(0.01*0.01)</f>
        <v>200000</v>
      </c>
      <c r="M572" s="31">
        <f>9/(0.001*0.01)</f>
        <v>899999.99999999988</v>
      </c>
      <c r="N572" s="32">
        <f t="shared" si="22"/>
        <v>4.7403626894942441</v>
      </c>
    </row>
    <row r="573" spans="1:16" x14ac:dyDescent="0.3">
      <c r="A573" s="28">
        <v>2</v>
      </c>
      <c r="B573" s="28">
        <v>48</v>
      </c>
      <c r="C573" s="28">
        <v>5</v>
      </c>
      <c r="D573" s="29" t="s">
        <v>131</v>
      </c>
      <c r="E573" s="30" t="s">
        <v>22</v>
      </c>
      <c r="F573" s="33" t="s">
        <v>135</v>
      </c>
      <c r="G573" s="33">
        <v>0.48599999999999999</v>
      </c>
      <c r="H573" s="33">
        <v>0.442</v>
      </c>
      <c r="I573" s="33"/>
      <c r="J573" s="29"/>
      <c r="K573" s="31">
        <f t="shared" si="23"/>
        <v>55000</v>
      </c>
      <c r="L573" s="31">
        <f>20/(0.01*0.01)</f>
        <v>200000</v>
      </c>
      <c r="M573" s="31">
        <f>9/(0.001*0.01)</f>
        <v>899999.99999999988</v>
      </c>
      <c r="N573" s="32">
        <f t="shared" si="22"/>
        <v>4.7403626894942441</v>
      </c>
    </row>
    <row r="574" spans="1:16" x14ac:dyDescent="0.3">
      <c r="A574" s="28">
        <v>3</v>
      </c>
      <c r="B574" s="28">
        <v>48</v>
      </c>
      <c r="C574" s="28">
        <v>8</v>
      </c>
      <c r="D574" s="29" t="s">
        <v>131</v>
      </c>
      <c r="E574" s="30" t="s">
        <v>22</v>
      </c>
      <c r="F574" s="33" t="s">
        <v>132</v>
      </c>
      <c r="G574" s="33">
        <v>0.58099999999999996</v>
      </c>
      <c r="H574" s="33">
        <v>0.53700000000000003</v>
      </c>
      <c r="I574" s="33">
        <v>0.55000000000000004</v>
      </c>
      <c r="J574" s="29">
        <f>I574-0.0202</f>
        <v>0.52980000000000005</v>
      </c>
      <c r="K574" s="31">
        <f t="shared" si="23"/>
        <v>24000</v>
      </c>
      <c r="L574" s="31">
        <f>24/(0.01*0.01)</f>
        <v>240000</v>
      </c>
      <c r="N574" s="32">
        <f t="shared" si="22"/>
        <v>4.3802112417116064</v>
      </c>
      <c r="O574" s="31">
        <f>J574/K574</f>
        <v>2.2075000000000001E-5</v>
      </c>
      <c r="P574" s="32">
        <f>J574/N574</f>
        <v>0.12095307070007336</v>
      </c>
    </row>
    <row r="575" spans="1:16" x14ac:dyDescent="0.3">
      <c r="A575" s="28">
        <v>3</v>
      </c>
      <c r="B575" s="28">
        <v>48</v>
      </c>
      <c r="C575" s="28">
        <v>8</v>
      </c>
      <c r="D575" s="29" t="s">
        <v>131</v>
      </c>
      <c r="E575" s="30" t="s">
        <v>22</v>
      </c>
      <c r="F575" s="33" t="s">
        <v>133</v>
      </c>
      <c r="G575" s="33">
        <v>0.44400000000000001</v>
      </c>
      <c r="H575" s="33">
        <v>0.40100000000000002</v>
      </c>
      <c r="I575" s="33"/>
      <c r="J575" s="29"/>
      <c r="K575" s="31">
        <f t="shared" si="23"/>
        <v>24000</v>
      </c>
      <c r="L575" s="31">
        <f>24/(0.01*0.01)</f>
        <v>240000</v>
      </c>
      <c r="N575" s="32">
        <f t="shared" si="22"/>
        <v>4.3802112417116064</v>
      </c>
    </row>
    <row r="576" spans="1:16" x14ac:dyDescent="0.3">
      <c r="A576" s="28">
        <v>3</v>
      </c>
      <c r="B576" s="28">
        <v>48</v>
      </c>
      <c r="C576" s="28">
        <v>8</v>
      </c>
      <c r="D576" s="29" t="s">
        <v>131</v>
      </c>
      <c r="E576" s="30" t="s">
        <v>22</v>
      </c>
      <c r="F576" s="33" t="s">
        <v>134</v>
      </c>
      <c r="G576" s="33">
        <v>0.72399999999999998</v>
      </c>
      <c r="H576" s="33">
        <v>0.68</v>
      </c>
      <c r="I576" s="33"/>
      <c r="J576" s="29"/>
      <c r="K576" s="31">
        <f t="shared" si="23"/>
        <v>24000</v>
      </c>
      <c r="L576" s="31">
        <f>24/(0.01*0.01)</f>
        <v>240000</v>
      </c>
      <c r="N576" s="32">
        <f t="shared" si="22"/>
        <v>4.3802112417116064</v>
      </c>
    </row>
    <row r="577" spans="1:16" x14ac:dyDescent="0.3">
      <c r="A577" s="28">
        <v>3</v>
      </c>
      <c r="B577" s="28">
        <v>48</v>
      </c>
      <c r="C577" s="28">
        <v>8</v>
      </c>
      <c r="D577" s="29" t="s">
        <v>131</v>
      </c>
      <c r="E577" s="30" t="s">
        <v>22</v>
      </c>
      <c r="F577" s="33" t="s">
        <v>135</v>
      </c>
      <c r="G577" s="33">
        <v>0.626</v>
      </c>
      <c r="H577" s="33">
        <v>0.58199999999999996</v>
      </c>
      <c r="I577" s="33"/>
      <c r="J577" s="29"/>
      <c r="K577" s="31">
        <f t="shared" si="23"/>
        <v>24000</v>
      </c>
      <c r="L577" s="31">
        <f>24/(0.01*0.01)</f>
        <v>240000</v>
      </c>
      <c r="N577" s="32">
        <f t="shared" si="22"/>
        <v>4.3802112417116064</v>
      </c>
    </row>
    <row r="578" spans="1:16" x14ac:dyDescent="0.3">
      <c r="A578" s="28">
        <v>4</v>
      </c>
      <c r="B578" s="28">
        <v>48</v>
      </c>
      <c r="C578" s="28">
        <v>2</v>
      </c>
      <c r="D578" s="29" t="s">
        <v>131</v>
      </c>
      <c r="E578" s="30" t="s">
        <v>22</v>
      </c>
      <c r="F578" s="33" t="s">
        <v>132</v>
      </c>
      <c r="G578" s="33">
        <v>0.104</v>
      </c>
      <c r="H578" s="33">
        <v>5.8000000000000003E-2</v>
      </c>
      <c r="I578" s="33">
        <v>9.8000000000000004E-2</v>
      </c>
      <c r="J578" s="29">
        <f>I578-0.0202</f>
        <v>7.7800000000000008E-2</v>
      </c>
      <c r="K578" s="31">
        <f t="shared" si="23"/>
        <v>3000</v>
      </c>
      <c r="L578" s="31">
        <f>3/(0.01*0.01)</f>
        <v>30000</v>
      </c>
      <c r="N578" s="32">
        <f t="shared" si="22"/>
        <v>3.4771212547196626</v>
      </c>
      <c r="O578" s="31">
        <f>J578/K578</f>
        <v>2.5933333333333335E-5</v>
      </c>
      <c r="P578" s="32">
        <f>J578/N578</f>
        <v>2.2374830873211096E-2</v>
      </c>
    </row>
    <row r="579" spans="1:16" x14ac:dyDescent="0.3">
      <c r="A579" s="28">
        <v>4</v>
      </c>
      <c r="B579" s="28">
        <v>48</v>
      </c>
      <c r="C579" s="28">
        <v>2</v>
      </c>
      <c r="D579" s="29" t="s">
        <v>131</v>
      </c>
      <c r="E579" s="30" t="s">
        <v>22</v>
      </c>
      <c r="F579" s="33" t="s">
        <v>133</v>
      </c>
      <c r="G579" s="33">
        <v>9.4E-2</v>
      </c>
      <c r="H579" s="33">
        <v>4.8000000000000001E-2</v>
      </c>
      <c r="I579" s="33"/>
      <c r="J579" s="29"/>
      <c r="K579" s="31">
        <f t="shared" si="23"/>
        <v>3000</v>
      </c>
      <c r="L579" s="31">
        <f>3/(0.01*0.01)</f>
        <v>30000</v>
      </c>
      <c r="N579" s="32">
        <f t="shared" si="22"/>
        <v>3.4771212547196626</v>
      </c>
    </row>
    <row r="580" spans="1:16" x14ac:dyDescent="0.3">
      <c r="A580" s="28">
        <v>4</v>
      </c>
      <c r="B580" s="28">
        <v>48</v>
      </c>
      <c r="C580" s="28">
        <v>2</v>
      </c>
      <c r="D580" s="29" t="s">
        <v>131</v>
      </c>
      <c r="E580" s="30" t="s">
        <v>22</v>
      </c>
      <c r="F580" s="33" t="s">
        <v>134</v>
      </c>
      <c r="G580" s="33">
        <v>0.155</v>
      </c>
      <c r="H580" s="33">
        <v>0.109</v>
      </c>
      <c r="I580" s="33"/>
      <c r="J580" s="29"/>
      <c r="K580" s="31">
        <f t="shared" si="23"/>
        <v>3000</v>
      </c>
      <c r="L580" s="31">
        <f>3/(0.01*0.01)</f>
        <v>30000</v>
      </c>
      <c r="N580" s="32">
        <f t="shared" si="22"/>
        <v>3.4771212547196626</v>
      </c>
    </row>
    <row r="581" spans="1:16" x14ac:dyDescent="0.3">
      <c r="A581" s="28">
        <v>4</v>
      </c>
      <c r="B581" s="28">
        <v>48</v>
      </c>
      <c r="C581" s="28">
        <v>2</v>
      </c>
      <c r="D581" s="29" t="s">
        <v>131</v>
      </c>
      <c r="E581" s="30" t="s">
        <v>22</v>
      </c>
      <c r="F581" s="33" t="s">
        <v>135</v>
      </c>
      <c r="G581" s="33">
        <v>0.224</v>
      </c>
      <c r="H581" s="33">
        <v>0.17799999999999999</v>
      </c>
      <c r="I581" s="33"/>
      <c r="J581" s="29"/>
      <c r="K581" s="31">
        <f t="shared" si="23"/>
        <v>3000</v>
      </c>
      <c r="L581" s="31">
        <f>3/(0.01*0.01)</f>
        <v>30000</v>
      </c>
      <c r="N581" s="32">
        <f t="shared" si="22"/>
        <v>3.4771212547196626</v>
      </c>
    </row>
    <row r="582" spans="1:16" x14ac:dyDescent="0.3">
      <c r="A582" s="28">
        <v>1</v>
      </c>
      <c r="B582" s="28">
        <v>72</v>
      </c>
      <c r="C582" s="28">
        <v>3</v>
      </c>
      <c r="D582" s="29" t="s">
        <v>131</v>
      </c>
      <c r="E582" s="30" t="s">
        <v>22</v>
      </c>
      <c r="F582" s="33" t="s">
        <v>132</v>
      </c>
      <c r="G582" s="33">
        <v>0.8</v>
      </c>
      <c r="H582" s="33">
        <v>0.75700000000000001</v>
      </c>
      <c r="I582" s="33">
        <v>0.59899999999999998</v>
      </c>
      <c r="J582" s="29">
        <f>I582-0.0202</f>
        <v>0.57879999999999998</v>
      </c>
      <c r="K582" s="31">
        <f t="shared" si="23"/>
        <v>27000</v>
      </c>
      <c r="L582" s="31">
        <f>14/(0.01*0.01)</f>
        <v>140000</v>
      </c>
      <c r="M582" s="31">
        <f>4/(0.001*0.01)</f>
        <v>399999.99999999994</v>
      </c>
      <c r="N582" s="32">
        <f t="shared" si="22"/>
        <v>4.4313637641589869</v>
      </c>
      <c r="O582" s="31">
        <f>J582/K582</f>
        <v>2.1437037037037037E-5</v>
      </c>
      <c r="P582" s="32">
        <f>J582/N582</f>
        <v>0.13061441822523193</v>
      </c>
    </row>
    <row r="583" spans="1:16" x14ac:dyDescent="0.3">
      <c r="A583" s="28">
        <v>1</v>
      </c>
      <c r="B583" s="28">
        <v>72</v>
      </c>
      <c r="C583" s="28">
        <v>3</v>
      </c>
      <c r="D583" s="29" t="s">
        <v>131</v>
      </c>
      <c r="E583" s="30" t="s">
        <v>22</v>
      </c>
      <c r="F583" s="33" t="s">
        <v>133</v>
      </c>
      <c r="G583" s="33">
        <v>0.90300000000000002</v>
      </c>
      <c r="H583" s="33">
        <v>0.86</v>
      </c>
      <c r="I583" s="33"/>
      <c r="J583" s="29"/>
      <c r="K583" s="31">
        <f t="shared" si="23"/>
        <v>27000</v>
      </c>
      <c r="L583" s="31">
        <f>14/(0.01*0.01)</f>
        <v>140000</v>
      </c>
      <c r="M583" s="31">
        <f>4/(0.001*0.01)</f>
        <v>399999.99999999994</v>
      </c>
      <c r="N583" s="32">
        <f t="shared" si="22"/>
        <v>4.4313637641589869</v>
      </c>
    </row>
    <row r="584" spans="1:16" x14ac:dyDescent="0.3">
      <c r="A584" s="28">
        <v>1</v>
      </c>
      <c r="B584" s="28">
        <v>72</v>
      </c>
      <c r="C584" s="28">
        <v>3</v>
      </c>
      <c r="D584" s="29" t="s">
        <v>131</v>
      </c>
      <c r="E584" s="30" t="s">
        <v>22</v>
      </c>
      <c r="F584" s="33" t="s">
        <v>134</v>
      </c>
      <c r="G584" s="33">
        <v>0.46100000000000002</v>
      </c>
      <c r="H584" s="33">
        <v>0.41799999999999998</v>
      </c>
      <c r="I584" s="33"/>
      <c r="J584" s="29"/>
      <c r="K584" s="31">
        <f t="shared" si="23"/>
        <v>27000</v>
      </c>
      <c r="L584" s="31">
        <f>14/(0.01*0.01)</f>
        <v>140000</v>
      </c>
      <c r="M584" s="31">
        <f>4/(0.001*0.01)</f>
        <v>399999.99999999994</v>
      </c>
      <c r="N584" s="32">
        <f t="shared" si="22"/>
        <v>4.4313637641589869</v>
      </c>
    </row>
    <row r="585" spans="1:16" x14ac:dyDescent="0.3">
      <c r="A585" s="28">
        <v>1</v>
      </c>
      <c r="B585" s="28">
        <v>72</v>
      </c>
      <c r="C585" s="28">
        <v>3</v>
      </c>
      <c r="D585" s="29" t="s">
        <v>131</v>
      </c>
      <c r="E585" s="30" t="s">
        <v>22</v>
      </c>
      <c r="F585" s="33" t="s">
        <v>135</v>
      </c>
      <c r="G585" s="33">
        <v>0.40500000000000003</v>
      </c>
      <c r="H585" s="33">
        <v>0.36199999999999999</v>
      </c>
      <c r="I585" s="33"/>
      <c r="J585" s="29"/>
      <c r="K585" s="31">
        <f t="shared" si="23"/>
        <v>27000</v>
      </c>
      <c r="L585" s="31">
        <f>14/(0.01*0.01)</f>
        <v>140000</v>
      </c>
      <c r="M585" s="31">
        <f>4/(0.001*0.01)</f>
        <v>399999.99999999994</v>
      </c>
      <c r="N585" s="32">
        <f t="shared" si="22"/>
        <v>4.4313637641589869</v>
      </c>
    </row>
    <row r="586" spans="1:16" x14ac:dyDescent="0.3">
      <c r="A586" s="28">
        <v>2</v>
      </c>
      <c r="B586" s="28">
        <v>72</v>
      </c>
      <c r="C586" s="28">
        <v>6</v>
      </c>
      <c r="D586" s="29" t="s">
        <v>131</v>
      </c>
      <c r="E586" s="30" t="s">
        <v>22</v>
      </c>
      <c r="F586" s="33" t="s">
        <v>132</v>
      </c>
      <c r="G586" s="33">
        <v>0.33700000000000002</v>
      </c>
      <c r="H586" s="33">
        <v>0.29399999999999998</v>
      </c>
      <c r="I586" s="33">
        <v>0.47199999999999998</v>
      </c>
      <c r="J586" s="29">
        <f>I586-0.0202</f>
        <v>0.45179999999999998</v>
      </c>
      <c r="K586" s="31">
        <f t="shared" si="23"/>
        <v>55000</v>
      </c>
      <c r="L586" s="31">
        <f>20/(0.01*0.01)</f>
        <v>200000</v>
      </c>
      <c r="M586" s="31">
        <f>9/(0.001*0.01)</f>
        <v>899999.99999999988</v>
      </c>
      <c r="N586" s="32">
        <f t="shared" si="22"/>
        <v>4.7403626894942441</v>
      </c>
      <c r="O586" s="31">
        <f>J586/K586</f>
        <v>8.2145454545454543E-6</v>
      </c>
      <c r="P586" s="32">
        <f>J586/N586</f>
        <v>9.5309162946813075E-2</v>
      </c>
    </row>
    <row r="587" spans="1:16" x14ac:dyDescent="0.3">
      <c r="A587" s="28">
        <v>2</v>
      </c>
      <c r="B587" s="28">
        <v>72</v>
      </c>
      <c r="C587" s="28">
        <v>6</v>
      </c>
      <c r="D587" s="29" t="s">
        <v>131</v>
      </c>
      <c r="E587" s="30" t="s">
        <v>22</v>
      </c>
      <c r="F587" s="33" t="s">
        <v>133</v>
      </c>
      <c r="G587" s="33">
        <v>0.51</v>
      </c>
      <c r="H587" s="33">
        <v>0.46700000000000003</v>
      </c>
      <c r="I587" s="33"/>
      <c r="J587" s="29"/>
      <c r="K587" s="31">
        <f t="shared" si="23"/>
        <v>55000</v>
      </c>
      <c r="L587" s="31">
        <f>20/(0.01*0.01)</f>
        <v>200000</v>
      </c>
      <c r="M587" s="31">
        <f>9/(0.001*0.01)</f>
        <v>899999.99999999988</v>
      </c>
      <c r="N587" s="32">
        <f t="shared" si="22"/>
        <v>4.7403626894942441</v>
      </c>
    </row>
    <row r="588" spans="1:16" x14ac:dyDescent="0.3">
      <c r="A588" s="28">
        <v>2</v>
      </c>
      <c r="B588" s="28">
        <v>72</v>
      </c>
      <c r="C588" s="28">
        <v>6</v>
      </c>
      <c r="D588" s="29" t="s">
        <v>131</v>
      </c>
      <c r="E588" s="30" t="s">
        <v>22</v>
      </c>
      <c r="F588" s="33" t="s">
        <v>134</v>
      </c>
      <c r="G588" s="33">
        <v>0.79100000000000004</v>
      </c>
      <c r="H588" s="33">
        <v>0.748</v>
      </c>
      <c r="I588" s="33"/>
      <c r="J588" s="29"/>
      <c r="K588" s="31">
        <f t="shared" si="23"/>
        <v>55000</v>
      </c>
      <c r="L588" s="31">
        <f>20/(0.01*0.01)</f>
        <v>200000</v>
      </c>
      <c r="M588" s="31">
        <f>9/(0.001*0.01)</f>
        <v>899999.99999999988</v>
      </c>
      <c r="N588" s="32">
        <f t="shared" si="22"/>
        <v>4.7403626894942441</v>
      </c>
    </row>
    <row r="589" spans="1:16" x14ac:dyDescent="0.3">
      <c r="A589" s="28">
        <v>2</v>
      </c>
      <c r="B589" s="28">
        <v>72</v>
      </c>
      <c r="C589" s="28">
        <v>6</v>
      </c>
      <c r="D589" s="29" t="s">
        <v>131</v>
      </c>
      <c r="E589" s="30" t="s">
        <v>22</v>
      </c>
      <c r="F589" s="33" t="s">
        <v>135</v>
      </c>
      <c r="G589" s="33">
        <v>0.42099999999999999</v>
      </c>
      <c r="H589" s="33">
        <v>0.378</v>
      </c>
      <c r="I589" s="33"/>
      <c r="J589" s="29"/>
      <c r="K589" s="31">
        <f t="shared" si="23"/>
        <v>55000</v>
      </c>
      <c r="L589" s="31">
        <f>20/(0.01*0.01)</f>
        <v>200000</v>
      </c>
      <c r="M589" s="31">
        <f>9/(0.001*0.01)</f>
        <v>899999.99999999988</v>
      </c>
      <c r="N589" s="32">
        <f t="shared" si="22"/>
        <v>4.7403626894942441</v>
      </c>
    </row>
    <row r="590" spans="1:16" x14ac:dyDescent="0.3">
      <c r="A590" s="28">
        <v>3</v>
      </c>
      <c r="B590" s="28">
        <v>72</v>
      </c>
      <c r="C590" s="28">
        <v>9</v>
      </c>
      <c r="D590" s="29" t="s">
        <v>131</v>
      </c>
      <c r="E590" s="30" t="s">
        <v>22</v>
      </c>
      <c r="F590" s="33" t="s">
        <v>132</v>
      </c>
      <c r="G590" s="33">
        <v>0.33400000000000002</v>
      </c>
      <c r="H590" s="33">
        <v>0.29199999999999998</v>
      </c>
      <c r="I590" s="33">
        <v>0.32</v>
      </c>
      <c r="J590" s="29">
        <f>I590-0.0202</f>
        <v>0.29980000000000001</v>
      </c>
      <c r="K590" s="31">
        <f t="shared" si="23"/>
        <v>24000</v>
      </c>
      <c r="L590" s="31">
        <f>24/(0.01*0.01)</f>
        <v>240000</v>
      </c>
      <c r="N590" s="32">
        <f t="shared" si="22"/>
        <v>4.3802112417116064</v>
      </c>
      <c r="O590" s="31">
        <f>J590/K590</f>
        <v>1.2491666666666668E-5</v>
      </c>
      <c r="P590" s="32">
        <f>J590/N590</f>
        <v>6.8444187610196286E-2</v>
      </c>
    </row>
    <row r="591" spans="1:16" x14ac:dyDescent="0.3">
      <c r="A591" s="28">
        <v>3</v>
      </c>
      <c r="B591" s="28">
        <v>72</v>
      </c>
      <c r="C591" s="28">
        <v>9</v>
      </c>
      <c r="D591" s="29" t="s">
        <v>131</v>
      </c>
      <c r="E591" s="30" t="s">
        <v>22</v>
      </c>
      <c r="F591" s="33" t="s">
        <v>133</v>
      </c>
      <c r="G591" s="33">
        <v>0.33500000000000002</v>
      </c>
      <c r="H591" s="33">
        <v>0.29199999999999998</v>
      </c>
      <c r="I591" s="33"/>
      <c r="J591" s="29"/>
      <c r="K591" s="31">
        <f t="shared" si="23"/>
        <v>24000</v>
      </c>
      <c r="L591" s="31">
        <f>24/(0.01*0.01)</f>
        <v>240000</v>
      </c>
      <c r="N591" s="32">
        <f t="shared" si="22"/>
        <v>4.3802112417116064</v>
      </c>
    </row>
    <row r="592" spans="1:16" x14ac:dyDescent="0.3">
      <c r="A592" s="28">
        <v>3</v>
      </c>
      <c r="B592" s="28">
        <v>72</v>
      </c>
      <c r="C592" s="28">
        <v>9</v>
      </c>
      <c r="D592" s="29" t="s">
        <v>131</v>
      </c>
      <c r="E592" s="30" t="s">
        <v>22</v>
      </c>
      <c r="F592" s="33" t="s">
        <v>134</v>
      </c>
      <c r="G592" s="33">
        <v>0.39800000000000002</v>
      </c>
      <c r="H592" s="33">
        <v>0.35499999999999998</v>
      </c>
      <c r="I592" s="33"/>
      <c r="J592" s="29"/>
      <c r="K592" s="31">
        <f t="shared" si="23"/>
        <v>24000</v>
      </c>
      <c r="L592" s="31">
        <f>24/(0.01*0.01)</f>
        <v>240000</v>
      </c>
      <c r="N592" s="32">
        <f t="shared" si="22"/>
        <v>4.3802112417116064</v>
      </c>
    </row>
    <row r="593" spans="1:16" x14ac:dyDescent="0.3">
      <c r="A593" s="28">
        <v>3</v>
      </c>
      <c r="B593" s="28">
        <v>72</v>
      </c>
      <c r="C593" s="28">
        <v>9</v>
      </c>
      <c r="D593" s="29" t="s">
        <v>131</v>
      </c>
      <c r="E593" s="30" t="s">
        <v>22</v>
      </c>
      <c r="F593" s="33" t="s">
        <v>135</v>
      </c>
      <c r="G593" s="33">
        <v>0.38500000000000001</v>
      </c>
      <c r="H593" s="33">
        <v>0.34200000000000003</v>
      </c>
      <c r="I593" s="33"/>
      <c r="J593" s="29"/>
      <c r="K593" s="31">
        <f t="shared" si="23"/>
        <v>24000</v>
      </c>
      <c r="L593" s="31">
        <f>24/(0.01*0.01)</f>
        <v>240000</v>
      </c>
      <c r="N593" s="32">
        <f t="shared" si="22"/>
        <v>4.3802112417116064</v>
      </c>
    </row>
    <row r="594" spans="1:16" x14ac:dyDescent="0.3">
      <c r="A594" s="28">
        <v>4</v>
      </c>
      <c r="B594" s="28">
        <v>72</v>
      </c>
      <c r="C594" s="28">
        <v>3</v>
      </c>
      <c r="D594" s="29" t="s">
        <v>131</v>
      </c>
      <c r="E594" s="30" t="s">
        <v>22</v>
      </c>
      <c r="F594" s="33" t="s">
        <v>132</v>
      </c>
      <c r="G594" s="33">
        <v>0.36699999999999999</v>
      </c>
      <c r="H594" s="33">
        <v>0.32</v>
      </c>
      <c r="I594" s="33">
        <v>0.32500000000000001</v>
      </c>
      <c r="J594" s="29">
        <f>I594-0.0202</f>
        <v>0.30480000000000002</v>
      </c>
      <c r="K594" s="31">
        <f t="shared" si="23"/>
        <v>3000</v>
      </c>
      <c r="L594" s="31">
        <f>3/(0.01*0.01)</f>
        <v>30000</v>
      </c>
      <c r="N594" s="32">
        <f t="shared" si="22"/>
        <v>3.4771212547196626</v>
      </c>
      <c r="O594" s="31">
        <f>J594/K594</f>
        <v>1.016E-4</v>
      </c>
      <c r="P594" s="32">
        <f>J594/N594</f>
        <v>8.7658720439006965E-2</v>
      </c>
    </row>
    <row r="595" spans="1:16" x14ac:dyDescent="0.3">
      <c r="A595" s="28">
        <v>4</v>
      </c>
      <c r="B595" s="28">
        <v>72</v>
      </c>
      <c r="C595" s="28">
        <v>3</v>
      </c>
      <c r="D595" s="29" t="s">
        <v>131</v>
      </c>
      <c r="E595" s="30" t="s">
        <v>22</v>
      </c>
      <c r="F595" s="33" t="s">
        <v>133</v>
      </c>
      <c r="G595" s="33">
        <v>0.28999999999999998</v>
      </c>
      <c r="H595" s="33">
        <v>0.24299999999999999</v>
      </c>
      <c r="I595" s="33"/>
      <c r="J595" s="29"/>
      <c r="K595" s="31">
        <f t="shared" si="23"/>
        <v>3000</v>
      </c>
      <c r="L595" s="31">
        <f>3/(0.01*0.01)</f>
        <v>30000</v>
      </c>
      <c r="N595" s="32">
        <f t="shared" si="22"/>
        <v>3.4771212547196626</v>
      </c>
    </row>
    <row r="596" spans="1:16" x14ac:dyDescent="0.3">
      <c r="A596" s="28">
        <v>4</v>
      </c>
      <c r="B596" s="28">
        <v>72</v>
      </c>
      <c r="C596" s="28">
        <v>3</v>
      </c>
      <c r="D596" s="29" t="s">
        <v>131</v>
      </c>
      <c r="E596" s="30" t="s">
        <v>22</v>
      </c>
      <c r="F596" s="33" t="s">
        <v>134</v>
      </c>
      <c r="G596" s="33">
        <v>0.46400000000000002</v>
      </c>
      <c r="H596" s="33">
        <v>0.41699999999999998</v>
      </c>
      <c r="I596" s="33"/>
      <c r="J596" s="29"/>
      <c r="K596" s="31">
        <f t="shared" si="23"/>
        <v>3000</v>
      </c>
      <c r="L596" s="31">
        <f>3/(0.01*0.01)</f>
        <v>30000</v>
      </c>
      <c r="N596" s="32">
        <f t="shared" si="22"/>
        <v>3.4771212547196626</v>
      </c>
    </row>
    <row r="597" spans="1:16" x14ac:dyDescent="0.3">
      <c r="A597" s="28">
        <v>4</v>
      </c>
      <c r="B597" s="28">
        <v>72</v>
      </c>
      <c r="C597" s="28">
        <v>3</v>
      </c>
      <c r="D597" s="29" t="s">
        <v>131</v>
      </c>
      <c r="E597" s="30" t="s">
        <v>22</v>
      </c>
      <c r="F597" s="33" t="s">
        <v>135</v>
      </c>
      <c r="G597" s="33">
        <v>0.36599999999999999</v>
      </c>
      <c r="H597" s="33">
        <v>0.32</v>
      </c>
      <c r="I597" s="33"/>
      <c r="J597" s="29"/>
      <c r="K597" s="31">
        <f t="shared" si="23"/>
        <v>3000</v>
      </c>
      <c r="L597" s="31">
        <f>3/(0.01*0.01)</f>
        <v>30000</v>
      </c>
      <c r="N597" s="32">
        <f t="shared" si="22"/>
        <v>3.4771212547196626</v>
      </c>
    </row>
    <row r="598" spans="1:16" x14ac:dyDescent="0.3">
      <c r="A598" s="28">
        <v>1</v>
      </c>
      <c r="B598" s="28">
        <v>24</v>
      </c>
      <c r="C598" s="28">
        <v>1</v>
      </c>
      <c r="D598" s="29" t="s">
        <v>136</v>
      </c>
      <c r="E598" s="30" t="s">
        <v>18</v>
      </c>
      <c r="F598" s="29" t="s">
        <v>137</v>
      </c>
      <c r="G598" s="29">
        <v>0.14799999999999999</v>
      </c>
      <c r="H598" s="29">
        <v>0.10299999999999999</v>
      </c>
      <c r="I598" s="29">
        <v>0.158</v>
      </c>
      <c r="J598" s="29">
        <f>I598-0.0202</f>
        <v>0.13780000000000001</v>
      </c>
      <c r="K598" s="31">
        <f t="shared" si="23"/>
        <v>5500</v>
      </c>
      <c r="L598" s="31">
        <f>1/(0.01*0.01)</f>
        <v>10000</v>
      </c>
      <c r="M598" s="31">
        <f>1/(0.001*0.01)</f>
        <v>99999.999999999985</v>
      </c>
      <c r="N598" s="32">
        <f t="shared" si="22"/>
        <v>3.7403626894942437</v>
      </c>
      <c r="O598" s="31">
        <f>J598/K598</f>
        <v>2.5054545454545454E-5</v>
      </c>
      <c r="P598" s="32">
        <f>J598/N598</f>
        <v>3.684134706696926E-2</v>
      </c>
    </row>
    <row r="599" spans="1:16" x14ac:dyDescent="0.3">
      <c r="A599" s="28">
        <v>1</v>
      </c>
      <c r="B599" s="28">
        <v>24</v>
      </c>
      <c r="C599" s="28">
        <v>1</v>
      </c>
      <c r="D599" s="29" t="s">
        <v>136</v>
      </c>
      <c r="E599" s="30" t="s">
        <v>18</v>
      </c>
      <c r="F599" s="29" t="s">
        <v>138</v>
      </c>
      <c r="G599" s="29">
        <v>0.254</v>
      </c>
      <c r="H599" s="29">
        <v>0.20899999999999999</v>
      </c>
      <c r="I599" s="29"/>
      <c r="J599" s="29"/>
      <c r="K599" s="31">
        <f t="shared" si="23"/>
        <v>5500</v>
      </c>
      <c r="L599" s="31">
        <f>1/(0.01*0.01)</f>
        <v>10000</v>
      </c>
      <c r="M599" s="31">
        <f>1/(0.001*0.01)</f>
        <v>99999.999999999985</v>
      </c>
      <c r="N599" s="32">
        <f t="shared" si="22"/>
        <v>3.7403626894942437</v>
      </c>
    </row>
    <row r="600" spans="1:16" x14ac:dyDescent="0.3">
      <c r="A600" s="28">
        <v>1</v>
      </c>
      <c r="B600" s="28">
        <v>24</v>
      </c>
      <c r="C600" s="28">
        <v>1</v>
      </c>
      <c r="D600" s="29" t="s">
        <v>136</v>
      </c>
      <c r="E600" s="30" t="s">
        <v>18</v>
      </c>
      <c r="F600" s="29" t="s">
        <v>139</v>
      </c>
      <c r="G600" s="29">
        <v>0.215</v>
      </c>
      <c r="H600" s="29">
        <v>0.17100000000000001</v>
      </c>
      <c r="I600" s="29"/>
      <c r="J600" s="29"/>
      <c r="K600" s="31">
        <f t="shared" si="23"/>
        <v>5500</v>
      </c>
      <c r="L600" s="31">
        <f>1/(0.01*0.01)</f>
        <v>10000</v>
      </c>
      <c r="M600" s="31">
        <f>1/(0.001*0.01)</f>
        <v>99999.999999999985</v>
      </c>
      <c r="N600" s="32">
        <f t="shared" si="22"/>
        <v>3.7403626894942437</v>
      </c>
    </row>
    <row r="601" spans="1:16" x14ac:dyDescent="0.3">
      <c r="A601" s="28">
        <v>1</v>
      </c>
      <c r="B601" s="28">
        <v>24</v>
      </c>
      <c r="C601" s="28">
        <v>1</v>
      </c>
      <c r="D601" s="29" t="s">
        <v>136</v>
      </c>
      <c r="E601" s="30" t="s">
        <v>18</v>
      </c>
      <c r="F601" s="29" t="s">
        <v>140</v>
      </c>
      <c r="G601" s="29">
        <v>0.19400000000000001</v>
      </c>
      <c r="H601" s="29">
        <v>0.15</v>
      </c>
      <c r="I601" s="29"/>
      <c r="J601" s="29"/>
      <c r="K601" s="31">
        <f t="shared" si="23"/>
        <v>5500</v>
      </c>
      <c r="L601" s="31">
        <f>1/(0.01*0.01)</f>
        <v>10000</v>
      </c>
      <c r="M601" s="31">
        <f>1/(0.001*0.01)</f>
        <v>99999.999999999985</v>
      </c>
      <c r="N601" s="32">
        <f t="shared" si="22"/>
        <v>3.7403626894942437</v>
      </c>
    </row>
    <row r="602" spans="1:16" x14ac:dyDescent="0.3">
      <c r="A602" s="28">
        <v>2</v>
      </c>
      <c r="B602" s="28">
        <v>24</v>
      </c>
      <c r="C602" s="28">
        <v>4</v>
      </c>
      <c r="D602" s="29" t="s">
        <v>136</v>
      </c>
      <c r="E602" s="30" t="s">
        <v>18</v>
      </c>
      <c r="F602" s="33" t="s">
        <v>137</v>
      </c>
      <c r="G602" s="33">
        <v>0.13</v>
      </c>
      <c r="H602" s="33">
        <v>8.5999999999999993E-2</v>
      </c>
      <c r="I602" s="33">
        <v>9.5000000000000001E-2</v>
      </c>
      <c r="J602" s="29">
        <f>I602-0.0202</f>
        <v>7.4800000000000005E-2</v>
      </c>
      <c r="K602" s="31">
        <f t="shared" si="23"/>
        <v>12500</v>
      </c>
      <c r="L602" s="31">
        <f t="shared" ref="L602:L609" si="24">5/(0.01*0.01)</f>
        <v>50000</v>
      </c>
      <c r="M602" s="31">
        <f>2/(0.001*0.01)</f>
        <v>199999.99999999997</v>
      </c>
      <c r="N602" s="32">
        <f t="shared" si="22"/>
        <v>4.0969100130080562</v>
      </c>
      <c r="O602" s="31">
        <f>J602/K602</f>
        <v>5.9840000000000006E-6</v>
      </c>
      <c r="P602" s="32">
        <f>J602/N602</f>
        <v>1.8257662424242493E-2</v>
      </c>
    </row>
    <row r="603" spans="1:16" x14ac:dyDescent="0.3">
      <c r="A603" s="28">
        <v>2</v>
      </c>
      <c r="B603" s="28">
        <v>24</v>
      </c>
      <c r="C603" s="28">
        <v>4</v>
      </c>
      <c r="D603" s="29" t="s">
        <v>136</v>
      </c>
      <c r="E603" s="30" t="s">
        <v>18</v>
      </c>
      <c r="F603" s="33" t="s">
        <v>138</v>
      </c>
      <c r="G603" s="33">
        <v>0.10100000000000001</v>
      </c>
      <c r="H603" s="33">
        <v>5.7000000000000002E-2</v>
      </c>
      <c r="I603" s="33"/>
      <c r="J603" s="29"/>
      <c r="K603" s="31">
        <f t="shared" si="23"/>
        <v>12500</v>
      </c>
      <c r="L603" s="31">
        <f t="shared" si="24"/>
        <v>50000</v>
      </c>
      <c r="M603" s="31">
        <f>2/(0.001*0.01)</f>
        <v>199999.99999999997</v>
      </c>
      <c r="N603" s="32">
        <f t="shared" si="22"/>
        <v>4.0969100130080562</v>
      </c>
    </row>
    <row r="604" spans="1:16" x14ac:dyDescent="0.3">
      <c r="A604" s="28">
        <v>2</v>
      </c>
      <c r="B604" s="28">
        <v>24</v>
      </c>
      <c r="C604" s="28">
        <v>4</v>
      </c>
      <c r="D604" s="29" t="s">
        <v>136</v>
      </c>
      <c r="E604" s="30" t="s">
        <v>18</v>
      </c>
      <c r="F604" s="33" t="s">
        <v>139</v>
      </c>
      <c r="G604" s="33">
        <v>0.12</v>
      </c>
      <c r="H604" s="33">
        <v>7.5999999999999998E-2</v>
      </c>
      <c r="I604" s="33"/>
      <c r="J604" s="29"/>
      <c r="K604" s="31">
        <f t="shared" si="23"/>
        <v>12500</v>
      </c>
      <c r="L604" s="31">
        <f t="shared" si="24"/>
        <v>50000</v>
      </c>
      <c r="M604" s="31">
        <f>2/(0.001*0.01)</f>
        <v>199999.99999999997</v>
      </c>
      <c r="N604" s="32">
        <f t="shared" si="22"/>
        <v>4.0969100130080562</v>
      </c>
    </row>
    <row r="605" spans="1:16" x14ac:dyDescent="0.3">
      <c r="A605" s="28">
        <v>2</v>
      </c>
      <c r="B605" s="28">
        <v>24</v>
      </c>
      <c r="C605" s="28">
        <v>4</v>
      </c>
      <c r="D605" s="29" t="s">
        <v>136</v>
      </c>
      <c r="E605" s="30" t="s">
        <v>18</v>
      </c>
      <c r="F605" s="33" t="s">
        <v>140</v>
      </c>
      <c r="G605" s="33">
        <v>0.20599999999999999</v>
      </c>
      <c r="H605" s="33">
        <v>0.16200000000000001</v>
      </c>
      <c r="I605" s="33"/>
      <c r="J605" s="29"/>
      <c r="K605" s="31">
        <f t="shared" si="23"/>
        <v>12500</v>
      </c>
      <c r="L605" s="31">
        <f t="shared" si="24"/>
        <v>50000</v>
      </c>
      <c r="M605" s="31">
        <f>2/(0.001*0.01)</f>
        <v>199999.99999999997</v>
      </c>
      <c r="N605" s="32">
        <f t="shared" si="22"/>
        <v>4.0969100130080562</v>
      </c>
    </row>
    <row r="606" spans="1:16" x14ac:dyDescent="0.3">
      <c r="A606" s="28">
        <v>3</v>
      </c>
      <c r="B606" s="28">
        <v>24</v>
      </c>
      <c r="C606" s="28">
        <v>7</v>
      </c>
      <c r="D606" s="29" t="s">
        <v>136</v>
      </c>
      <c r="E606" s="30" t="s">
        <v>18</v>
      </c>
      <c r="F606" s="33" t="s">
        <v>137</v>
      </c>
      <c r="G606" s="33">
        <v>8.5000000000000006E-2</v>
      </c>
      <c r="H606" s="33">
        <v>4.2000000000000003E-2</v>
      </c>
      <c r="I606" s="33">
        <v>2.7E-2</v>
      </c>
      <c r="J606" s="29">
        <f>I606-0.0202</f>
        <v>6.8000000000000005E-3</v>
      </c>
      <c r="K606" s="31">
        <f t="shared" si="23"/>
        <v>5000</v>
      </c>
      <c r="L606" s="31">
        <f t="shared" si="24"/>
        <v>50000</v>
      </c>
      <c r="N606" s="32">
        <f t="shared" ref="N606:N669" si="25">LOG10(K606)</f>
        <v>3.6989700043360187</v>
      </c>
      <c r="O606" s="31">
        <f>J606/K606</f>
        <v>1.3600000000000001E-6</v>
      </c>
      <c r="P606" s="32">
        <f>J606/N606</f>
        <v>1.8383495924619237E-3</v>
      </c>
    </row>
    <row r="607" spans="1:16" x14ac:dyDescent="0.3">
      <c r="A607" s="28">
        <v>3</v>
      </c>
      <c r="B607" s="28">
        <v>24</v>
      </c>
      <c r="C607" s="28">
        <v>7</v>
      </c>
      <c r="D607" s="29" t="s">
        <v>136</v>
      </c>
      <c r="E607" s="30" t="s">
        <v>18</v>
      </c>
      <c r="F607" s="33" t="s">
        <v>138</v>
      </c>
      <c r="G607" s="33">
        <v>6.0999999999999999E-2</v>
      </c>
      <c r="H607" s="33">
        <v>1.7999999999999999E-2</v>
      </c>
      <c r="I607" s="33"/>
      <c r="J607" s="29"/>
      <c r="K607" s="31">
        <f t="shared" si="23"/>
        <v>5000</v>
      </c>
      <c r="L607" s="31">
        <f t="shared" si="24"/>
        <v>50000</v>
      </c>
      <c r="N607" s="32">
        <f t="shared" si="25"/>
        <v>3.6989700043360187</v>
      </c>
    </row>
    <row r="608" spans="1:16" x14ac:dyDescent="0.3">
      <c r="A608" s="28">
        <v>3</v>
      </c>
      <c r="B608" s="28">
        <v>24</v>
      </c>
      <c r="C608" s="28">
        <v>7</v>
      </c>
      <c r="D608" s="29" t="s">
        <v>136</v>
      </c>
      <c r="E608" s="30" t="s">
        <v>18</v>
      </c>
      <c r="F608" s="33" t="s">
        <v>139</v>
      </c>
      <c r="G608" s="33">
        <v>7.3999999999999996E-2</v>
      </c>
      <c r="H608" s="33">
        <v>3.1E-2</v>
      </c>
      <c r="I608" s="33"/>
      <c r="J608" s="29"/>
      <c r="K608" s="31">
        <f t="shared" si="23"/>
        <v>5000</v>
      </c>
      <c r="L608" s="31">
        <f t="shared" si="24"/>
        <v>50000</v>
      </c>
      <c r="N608" s="32">
        <f t="shared" si="25"/>
        <v>3.6989700043360187</v>
      </c>
    </row>
    <row r="609" spans="1:16" x14ac:dyDescent="0.3">
      <c r="A609" s="28">
        <v>3</v>
      </c>
      <c r="B609" s="28">
        <v>24</v>
      </c>
      <c r="C609" s="28">
        <v>7</v>
      </c>
      <c r="D609" s="29" t="s">
        <v>136</v>
      </c>
      <c r="E609" s="30" t="s">
        <v>18</v>
      </c>
      <c r="F609" s="33" t="s">
        <v>140</v>
      </c>
      <c r="G609" s="33">
        <v>6.2E-2</v>
      </c>
      <c r="H609" s="33">
        <v>1.9E-2</v>
      </c>
      <c r="I609" s="33"/>
      <c r="J609" s="29"/>
      <c r="K609" s="31">
        <f t="shared" si="23"/>
        <v>5000</v>
      </c>
      <c r="L609" s="31">
        <f t="shared" si="24"/>
        <v>50000</v>
      </c>
      <c r="N609" s="32">
        <f t="shared" si="25"/>
        <v>3.6989700043360187</v>
      </c>
    </row>
    <row r="610" spans="1:16" x14ac:dyDescent="0.3">
      <c r="A610" s="28">
        <v>4</v>
      </c>
      <c r="B610" s="28">
        <v>24</v>
      </c>
      <c r="C610" s="28">
        <v>1</v>
      </c>
      <c r="D610" s="29" t="s">
        <v>136</v>
      </c>
      <c r="E610" s="30" t="s">
        <v>18</v>
      </c>
      <c r="F610" s="29" t="s">
        <v>137</v>
      </c>
      <c r="G610" s="29">
        <v>0.248</v>
      </c>
      <c r="H610" s="29">
        <v>0.20399999999999999</v>
      </c>
      <c r="I610" s="29">
        <f>AVERAGE(H610,H612:H613)</f>
        <v>0.18466666666666667</v>
      </c>
      <c r="J610" s="29">
        <f>I610-0.0202</f>
        <v>0.16446666666666668</v>
      </c>
      <c r="K610" s="31">
        <f t="shared" si="23"/>
        <v>10000</v>
      </c>
      <c r="L610" s="31">
        <f>10/(0.01*0.01)</f>
        <v>100000</v>
      </c>
      <c r="M610" s="31">
        <f>1/(0.001*0.01)</f>
        <v>99999.999999999985</v>
      </c>
      <c r="N610" s="32">
        <f t="shared" si="25"/>
        <v>4</v>
      </c>
      <c r="O610" s="31">
        <f>J610/K610</f>
        <v>1.6446666666666666E-5</v>
      </c>
      <c r="P610" s="32">
        <f>J610/N610</f>
        <v>4.1116666666666669E-2</v>
      </c>
    </row>
    <row r="611" spans="1:16" x14ac:dyDescent="0.3">
      <c r="A611" s="28">
        <v>4</v>
      </c>
      <c r="B611" s="28">
        <v>24</v>
      </c>
      <c r="C611" s="28">
        <v>1</v>
      </c>
      <c r="D611" s="29" t="s">
        <v>136</v>
      </c>
      <c r="E611" s="30" t="s">
        <v>18</v>
      </c>
      <c r="F611" s="29" t="s">
        <v>138</v>
      </c>
      <c r="G611" s="29">
        <v>1.504</v>
      </c>
      <c r="H611" s="29" t="s">
        <v>141</v>
      </c>
      <c r="I611" s="29"/>
      <c r="J611" s="29"/>
      <c r="K611" s="31">
        <f t="shared" si="23"/>
        <v>10000</v>
      </c>
      <c r="L611" s="31">
        <f>10/(0.01*0.01)</f>
        <v>100000</v>
      </c>
      <c r="M611" s="31">
        <f>1/(0.001*0.01)</f>
        <v>99999.999999999985</v>
      </c>
      <c r="N611" s="32">
        <f t="shared" si="25"/>
        <v>4</v>
      </c>
    </row>
    <row r="612" spans="1:16" x14ac:dyDescent="0.3">
      <c r="A612" s="28">
        <v>4</v>
      </c>
      <c r="B612" s="28">
        <v>24</v>
      </c>
      <c r="C612" s="28">
        <v>1</v>
      </c>
      <c r="D612" s="29" t="s">
        <v>136</v>
      </c>
      <c r="E612" s="30" t="s">
        <v>18</v>
      </c>
      <c r="F612" s="29" t="s">
        <v>139</v>
      </c>
      <c r="G612" s="29">
        <v>0.253</v>
      </c>
      <c r="H612" s="29">
        <v>0.21</v>
      </c>
      <c r="I612" s="29"/>
      <c r="J612" s="29"/>
      <c r="K612" s="31">
        <f t="shared" si="23"/>
        <v>10000</v>
      </c>
      <c r="L612" s="31">
        <f>10/(0.01*0.01)</f>
        <v>100000</v>
      </c>
      <c r="M612" s="31">
        <f>1/(0.001*0.01)</f>
        <v>99999.999999999985</v>
      </c>
      <c r="N612" s="32">
        <f t="shared" si="25"/>
        <v>4</v>
      </c>
    </row>
    <row r="613" spans="1:16" x14ac:dyDescent="0.3">
      <c r="A613" s="28">
        <v>4</v>
      </c>
      <c r="B613" s="28">
        <v>24</v>
      </c>
      <c r="C613" s="28">
        <v>1</v>
      </c>
      <c r="D613" s="29" t="s">
        <v>136</v>
      </c>
      <c r="E613" s="30" t="s">
        <v>18</v>
      </c>
      <c r="F613" s="29" t="s">
        <v>140</v>
      </c>
      <c r="G613" s="29">
        <v>0.184</v>
      </c>
      <c r="H613" s="29">
        <v>0.14000000000000001</v>
      </c>
      <c r="I613" s="29"/>
      <c r="J613" s="29"/>
      <c r="K613" s="31">
        <f t="shared" si="23"/>
        <v>10000</v>
      </c>
      <c r="L613" s="31">
        <f>10/(0.01*0.01)</f>
        <v>100000</v>
      </c>
      <c r="M613" s="31">
        <f>1/(0.001*0.01)</f>
        <v>99999.999999999985</v>
      </c>
      <c r="N613" s="32">
        <f t="shared" si="25"/>
        <v>4</v>
      </c>
    </row>
    <row r="614" spans="1:16" x14ac:dyDescent="0.3">
      <c r="A614" s="28">
        <v>5</v>
      </c>
      <c r="B614" s="28">
        <v>24</v>
      </c>
      <c r="C614" s="28">
        <v>1</v>
      </c>
      <c r="D614" s="29" t="s">
        <v>136</v>
      </c>
      <c r="E614" s="30" t="s">
        <v>18</v>
      </c>
      <c r="F614" s="33" t="s">
        <v>65</v>
      </c>
      <c r="G614" s="33">
        <v>0.29299999999999998</v>
      </c>
      <c r="H614" s="33">
        <v>0.25</v>
      </c>
      <c r="I614" s="33">
        <v>0.191</v>
      </c>
      <c r="J614" s="29">
        <f>I614-0.0202</f>
        <v>0.17080000000000001</v>
      </c>
      <c r="K614" s="31">
        <f t="shared" si="23"/>
        <v>37000</v>
      </c>
      <c r="L614" s="31">
        <f>14/(0.01*0.01)</f>
        <v>140000</v>
      </c>
      <c r="M614" s="31">
        <f>6/(0.001*0.01)</f>
        <v>600000</v>
      </c>
      <c r="N614" s="32">
        <f t="shared" si="25"/>
        <v>4.568201724066995</v>
      </c>
      <c r="O614" s="31">
        <f>J614/K614</f>
        <v>4.6162162162162165E-6</v>
      </c>
      <c r="P614" s="32">
        <f>J614/N614</f>
        <v>3.7388891804002816E-2</v>
      </c>
    </row>
    <row r="615" spans="1:16" x14ac:dyDescent="0.3">
      <c r="A615" s="28">
        <v>5</v>
      </c>
      <c r="B615" s="28">
        <v>24</v>
      </c>
      <c r="C615" s="28">
        <v>1</v>
      </c>
      <c r="D615" s="29" t="s">
        <v>136</v>
      </c>
      <c r="E615" s="30" t="s">
        <v>18</v>
      </c>
      <c r="F615" s="33" t="s">
        <v>66</v>
      </c>
      <c r="G615" s="33">
        <v>0.16300000000000001</v>
      </c>
      <c r="H615" s="33">
        <v>0.12</v>
      </c>
      <c r="I615" s="33"/>
      <c r="J615" s="29"/>
      <c r="K615" s="31">
        <f t="shared" si="23"/>
        <v>37000</v>
      </c>
      <c r="L615" s="31">
        <f>14/(0.01*0.01)</f>
        <v>140000</v>
      </c>
      <c r="M615" s="31">
        <f>6/(0.001*0.01)</f>
        <v>600000</v>
      </c>
      <c r="N615" s="32">
        <f t="shared" si="25"/>
        <v>4.568201724066995</v>
      </c>
    </row>
    <row r="616" spans="1:16" x14ac:dyDescent="0.3">
      <c r="A616" s="28">
        <v>5</v>
      </c>
      <c r="B616" s="28">
        <v>24</v>
      </c>
      <c r="C616" s="28">
        <v>1</v>
      </c>
      <c r="D616" s="29" t="s">
        <v>136</v>
      </c>
      <c r="E616" s="30" t="s">
        <v>18</v>
      </c>
      <c r="F616" s="33" t="s">
        <v>67</v>
      </c>
      <c r="G616" s="33">
        <v>0.23300000000000001</v>
      </c>
      <c r="H616" s="33">
        <v>0.189</v>
      </c>
      <c r="I616" s="33"/>
      <c r="J616" s="29"/>
      <c r="K616" s="31">
        <f t="shared" si="23"/>
        <v>37000</v>
      </c>
      <c r="L616" s="31">
        <f>14/(0.01*0.01)</f>
        <v>140000</v>
      </c>
      <c r="M616" s="31">
        <f>6/(0.001*0.01)</f>
        <v>600000</v>
      </c>
      <c r="N616" s="32">
        <f t="shared" si="25"/>
        <v>4.568201724066995</v>
      </c>
    </row>
    <row r="617" spans="1:16" x14ac:dyDescent="0.3">
      <c r="A617" s="28">
        <v>5</v>
      </c>
      <c r="B617" s="28">
        <v>24</v>
      </c>
      <c r="C617" s="28">
        <v>1</v>
      </c>
      <c r="D617" s="29" t="s">
        <v>136</v>
      </c>
      <c r="E617" s="30" t="s">
        <v>18</v>
      </c>
      <c r="F617" s="33" t="s">
        <v>68</v>
      </c>
      <c r="G617" s="33">
        <v>0.25</v>
      </c>
      <c r="H617" s="33">
        <v>0.20599999999999999</v>
      </c>
      <c r="I617" s="33"/>
      <c r="J617" s="29"/>
      <c r="K617" s="31">
        <f t="shared" si="23"/>
        <v>37000</v>
      </c>
      <c r="L617" s="31">
        <f>14/(0.01*0.01)</f>
        <v>140000</v>
      </c>
      <c r="M617" s="31">
        <f>6/(0.001*0.01)</f>
        <v>600000</v>
      </c>
      <c r="N617" s="32">
        <f t="shared" si="25"/>
        <v>4.568201724066995</v>
      </c>
    </row>
    <row r="618" spans="1:16" x14ac:dyDescent="0.3">
      <c r="A618" s="28">
        <v>1</v>
      </c>
      <c r="B618" s="28">
        <v>48</v>
      </c>
      <c r="C618" s="28">
        <v>2</v>
      </c>
      <c r="D618" s="29" t="s">
        <v>136</v>
      </c>
      <c r="E618" s="30" t="s">
        <v>18</v>
      </c>
      <c r="F618" s="33" t="s">
        <v>137</v>
      </c>
      <c r="G618" s="33">
        <v>0.17799999999999999</v>
      </c>
      <c r="H618" s="33">
        <v>0.13400000000000001</v>
      </c>
      <c r="I618" s="33">
        <v>0.29499999999999998</v>
      </c>
      <c r="J618" s="29">
        <f>I618-0.0202</f>
        <v>0.27479999999999999</v>
      </c>
      <c r="K618" s="31">
        <f t="shared" si="23"/>
        <v>5500</v>
      </c>
      <c r="L618" s="31">
        <f>1/(0.01*0.01)</f>
        <v>10000</v>
      </c>
      <c r="M618" s="31">
        <f>1/(0.001*0.01)</f>
        <v>99999.999999999985</v>
      </c>
      <c r="N618" s="32">
        <f t="shared" si="25"/>
        <v>3.7403626894942437</v>
      </c>
      <c r="O618" s="31">
        <f>J618/K618</f>
        <v>4.9963636363636363E-5</v>
      </c>
      <c r="P618" s="32">
        <f>J618/N618</f>
        <v>7.3468811132098341E-2</v>
      </c>
    </row>
    <row r="619" spans="1:16" x14ac:dyDescent="0.3">
      <c r="A619" s="28">
        <v>1</v>
      </c>
      <c r="B619" s="28">
        <v>48</v>
      </c>
      <c r="C619" s="28">
        <v>2</v>
      </c>
      <c r="D619" s="29" t="s">
        <v>136</v>
      </c>
      <c r="E619" s="30" t="s">
        <v>18</v>
      </c>
      <c r="F619" s="33" t="s">
        <v>138</v>
      </c>
      <c r="G619" s="33">
        <v>0.34100000000000003</v>
      </c>
      <c r="H619" s="33">
        <v>0.29699999999999999</v>
      </c>
      <c r="I619" s="33"/>
      <c r="J619" s="29"/>
      <c r="K619" s="31">
        <f t="shared" si="23"/>
        <v>5500</v>
      </c>
      <c r="L619" s="31">
        <f>1/(0.01*0.01)</f>
        <v>10000</v>
      </c>
      <c r="M619" s="31">
        <f>1/(0.001*0.01)</f>
        <v>99999.999999999985</v>
      </c>
      <c r="N619" s="32">
        <f t="shared" si="25"/>
        <v>3.7403626894942437</v>
      </c>
    </row>
    <row r="620" spans="1:16" x14ac:dyDescent="0.3">
      <c r="A620" s="28">
        <v>1</v>
      </c>
      <c r="B620" s="28">
        <v>48</v>
      </c>
      <c r="C620" s="28">
        <v>2</v>
      </c>
      <c r="D620" s="29" t="s">
        <v>136</v>
      </c>
      <c r="E620" s="30" t="s">
        <v>18</v>
      </c>
      <c r="F620" s="33" t="s">
        <v>139</v>
      </c>
      <c r="G620" s="33">
        <v>0.503</v>
      </c>
      <c r="H620" s="33">
        <v>0.45900000000000002</v>
      </c>
      <c r="I620" s="33"/>
      <c r="J620" s="29"/>
      <c r="K620" s="31">
        <f t="shared" si="23"/>
        <v>5500</v>
      </c>
      <c r="L620" s="31">
        <f>1/(0.01*0.01)</f>
        <v>10000</v>
      </c>
      <c r="M620" s="31">
        <f>1/(0.001*0.01)</f>
        <v>99999.999999999985</v>
      </c>
      <c r="N620" s="32">
        <f t="shared" si="25"/>
        <v>3.7403626894942437</v>
      </c>
    </row>
    <row r="621" spans="1:16" x14ac:dyDescent="0.3">
      <c r="A621" s="28">
        <v>1</v>
      </c>
      <c r="B621" s="28">
        <v>48</v>
      </c>
      <c r="C621" s="28">
        <v>2</v>
      </c>
      <c r="D621" s="29" t="s">
        <v>136</v>
      </c>
      <c r="E621" s="30" t="s">
        <v>18</v>
      </c>
      <c r="F621" s="33" t="s">
        <v>140</v>
      </c>
      <c r="G621" s="33">
        <v>0.33600000000000002</v>
      </c>
      <c r="H621" s="33">
        <v>0.29099999999999998</v>
      </c>
      <c r="I621" s="33"/>
      <c r="J621" s="29"/>
      <c r="K621" s="31">
        <f t="shared" si="23"/>
        <v>5500</v>
      </c>
      <c r="L621" s="31">
        <f>1/(0.01*0.01)</f>
        <v>10000</v>
      </c>
      <c r="M621" s="31">
        <f>1/(0.001*0.01)</f>
        <v>99999.999999999985</v>
      </c>
      <c r="N621" s="32">
        <f t="shared" si="25"/>
        <v>3.7403626894942437</v>
      </c>
    </row>
    <row r="622" spans="1:16" x14ac:dyDescent="0.3">
      <c r="A622" s="28">
        <v>2</v>
      </c>
      <c r="B622" s="28">
        <v>48</v>
      </c>
      <c r="C622" s="28">
        <v>5</v>
      </c>
      <c r="D622" s="29" t="s">
        <v>136</v>
      </c>
      <c r="E622" s="30" t="s">
        <v>18</v>
      </c>
      <c r="F622" s="33" t="s">
        <v>137</v>
      </c>
      <c r="G622" s="33">
        <v>0.16800000000000001</v>
      </c>
      <c r="H622" s="33">
        <v>0.123</v>
      </c>
      <c r="I622" s="33">
        <v>0.17699999999999999</v>
      </c>
      <c r="J622" s="29">
        <f>I622-0.0202</f>
        <v>0.15679999999999999</v>
      </c>
      <c r="K622" s="31">
        <f t="shared" si="23"/>
        <v>12500</v>
      </c>
      <c r="L622" s="31">
        <f t="shared" ref="L622:L629" si="26">5/(0.01*0.01)</f>
        <v>50000</v>
      </c>
      <c r="M622" s="31">
        <f>2/(0.001*0.01)</f>
        <v>199999.99999999997</v>
      </c>
      <c r="N622" s="32">
        <f t="shared" si="25"/>
        <v>4.0969100130080562</v>
      </c>
      <c r="O622" s="31">
        <f>J622/K622</f>
        <v>1.2543999999999999E-5</v>
      </c>
      <c r="P622" s="32">
        <f>J622/N622</f>
        <v>3.8272746900016343E-2</v>
      </c>
    </row>
    <row r="623" spans="1:16" x14ac:dyDescent="0.3">
      <c r="A623" s="28">
        <v>2</v>
      </c>
      <c r="B623" s="28">
        <v>48</v>
      </c>
      <c r="C623" s="28">
        <v>5</v>
      </c>
      <c r="D623" s="29" t="s">
        <v>136</v>
      </c>
      <c r="E623" s="30" t="s">
        <v>18</v>
      </c>
      <c r="F623" s="33" t="s">
        <v>138</v>
      </c>
      <c r="G623" s="33">
        <v>0.17599999999999999</v>
      </c>
      <c r="H623" s="33">
        <v>0.13200000000000001</v>
      </c>
      <c r="I623" s="33"/>
      <c r="J623" s="29"/>
      <c r="K623" s="31">
        <f t="shared" si="23"/>
        <v>12500</v>
      </c>
      <c r="L623" s="31">
        <f t="shared" si="26"/>
        <v>50000</v>
      </c>
      <c r="M623" s="31">
        <f>2/(0.001*0.01)</f>
        <v>199999.99999999997</v>
      </c>
      <c r="N623" s="32">
        <f t="shared" si="25"/>
        <v>4.0969100130080562</v>
      </c>
    </row>
    <row r="624" spans="1:16" x14ac:dyDescent="0.3">
      <c r="A624" s="28">
        <v>2</v>
      </c>
      <c r="B624" s="28">
        <v>48</v>
      </c>
      <c r="C624" s="28">
        <v>5</v>
      </c>
      <c r="D624" s="29" t="s">
        <v>136</v>
      </c>
      <c r="E624" s="30" t="s">
        <v>18</v>
      </c>
      <c r="F624" s="33" t="s">
        <v>139</v>
      </c>
      <c r="G624" s="33">
        <v>0.29699999999999999</v>
      </c>
      <c r="H624" s="33">
        <v>0.253</v>
      </c>
      <c r="I624" s="33"/>
      <c r="J624" s="29"/>
      <c r="K624" s="31">
        <f t="shared" si="23"/>
        <v>12500</v>
      </c>
      <c r="L624" s="31">
        <f t="shared" si="26"/>
        <v>50000</v>
      </c>
      <c r="M624" s="31">
        <f>2/(0.001*0.01)</f>
        <v>199999.99999999997</v>
      </c>
      <c r="N624" s="32">
        <f t="shared" si="25"/>
        <v>4.0969100130080562</v>
      </c>
    </row>
    <row r="625" spans="1:16" x14ac:dyDescent="0.3">
      <c r="A625" s="28">
        <v>2</v>
      </c>
      <c r="B625" s="28">
        <v>48</v>
      </c>
      <c r="C625" s="28">
        <v>5</v>
      </c>
      <c r="D625" s="29" t="s">
        <v>136</v>
      </c>
      <c r="E625" s="30" t="s">
        <v>18</v>
      </c>
      <c r="F625" s="33" t="s">
        <v>140</v>
      </c>
      <c r="G625" s="33">
        <v>0.246</v>
      </c>
      <c r="H625" s="33">
        <v>0.20100000000000001</v>
      </c>
      <c r="I625" s="33"/>
      <c r="J625" s="29"/>
      <c r="K625" s="31">
        <f t="shared" si="23"/>
        <v>12500</v>
      </c>
      <c r="L625" s="31">
        <f t="shared" si="26"/>
        <v>50000</v>
      </c>
      <c r="M625" s="31">
        <f>2/(0.001*0.01)</f>
        <v>199999.99999999997</v>
      </c>
      <c r="N625" s="32">
        <f t="shared" si="25"/>
        <v>4.0969100130080562</v>
      </c>
    </row>
    <row r="626" spans="1:16" x14ac:dyDescent="0.3">
      <c r="A626" s="28">
        <v>3</v>
      </c>
      <c r="B626" s="28">
        <v>48</v>
      </c>
      <c r="C626" s="28">
        <v>8</v>
      </c>
      <c r="D626" s="29" t="s">
        <v>136</v>
      </c>
      <c r="E626" s="30" t="s">
        <v>18</v>
      </c>
      <c r="F626" s="33" t="s">
        <v>137</v>
      </c>
      <c r="G626" s="33">
        <v>0.182</v>
      </c>
      <c r="H626" s="33">
        <v>0.13800000000000001</v>
      </c>
      <c r="I626" s="33">
        <v>0.23499999999999999</v>
      </c>
      <c r="J626" s="29">
        <f>I626-0.0202</f>
        <v>0.21479999999999999</v>
      </c>
      <c r="K626" s="31">
        <f t="shared" si="23"/>
        <v>5000</v>
      </c>
      <c r="L626" s="31">
        <f t="shared" si="26"/>
        <v>50000</v>
      </c>
      <c r="N626" s="32">
        <f t="shared" si="25"/>
        <v>3.6989700043360187</v>
      </c>
      <c r="O626" s="31">
        <f>J626/K626</f>
        <v>4.2959999999999995E-5</v>
      </c>
      <c r="P626" s="32">
        <f>J626/N626</f>
        <v>5.8070219479532524E-2</v>
      </c>
    </row>
    <row r="627" spans="1:16" x14ac:dyDescent="0.3">
      <c r="A627" s="28">
        <v>3</v>
      </c>
      <c r="B627" s="28">
        <v>48</v>
      </c>
      <c r="C627" s="28">
        <v>8</v>
      </c>
      <c r="D627" s="29" t="s">
        <v>136</v>
      </c>
      <c r="E627" s="30" t="s">
        <v>18</v>
      </c>
      <c r="F627" s="33" t="s">
        <v>138</v>
      </c>
      <c r="G627" s="33">
        <v>0.16300000000000001</v>
      </c>
      <c r="H627" s="33">
        <v>0.11899999999999999</v>
      </c>
      <c r="I627" s="33"/>
      <c r="J627" s="29"/>
      <c r="K627" s="31">
        <f t="shared" si="23"/>
        <v>5000</v>
      </c>
      <c r="L627" s="31">
        <f t="shared" si="26"/>
        <v>50000</v>
      </c>
      <c r="N627" s="32">
        <f t="shared" si="25"/>
        <v>3.6989700043360187</v>
      </c>
    </row>
    <row r="628" spans="1:16" x14ac:dyDescent="0.3">
      <c r="A628" s="28">
        <v>3</v>
      </c>
      <c r="B628" s="28">
        <v>48</v>
      </c>
      <c r="C628" s="28">
        <v>8</v>
      </c>
      <c r="D628" s="29" t="s">
        <v>136</v>
      </c>
      <c r="E628" s="30" t="s">
        <v>18</v>
      </c>
      <c r="F628" s="33" t="s">
        <v>139</v>
      </c>
      <c r="G628" s="33">
        <v>0.38900000000000001</v>
      </c>
      <c r="H628" s="33">
        <v>0.34599999999999997</v>
      </c>
      <c r="I628" s="33"/>
      <c r="J628" s="29"/>
      <c r="K628" s="31">
        <f t="shared" si="23"/>
        <v>5000</v>
      </c>
      <c r="L628" s="31">
        <f t="shared" si="26"/>
        <v>50000</v>
      </c>
      <c r="N628" s="32">
        <f t="shared" si="25"/>
        <v>3.6989700043360187</v>
      </c>
    </row>
    <row r="629" spans="1:16" x14ac:dyDescent="0.3">
      <c r="A629" s="28">
        <v>3</v>
      </c>
      <c r="B629" s="28">
        <v>48</v>
      </c>
      <c r="C629" s="28">
        <v>8</v>
      </c>
      <c r="D629" s="29" t="s">
        <v>136</v>
      </c>
      <c r="E629" s="30" t="s">
        <v>18</v>
      </c>
      <c r="F629" s="33" t="s">
        <v>140</v>
      </c>
      <c r="G629" s="33">
        <v>0.38200000000000001</v>
      </c>
      <c r="H629" s="33">
        <v>0.33800000000000002</v>
      </c>
      <c r="I629" s="33"/>
      <c r="J629" s="29"/>
      <c r="K629" s="31">
        <f t="shared" si="23"/>
        <v>5000</v>
      </c>
      <c r="L629" s="31">
        <f t="shared" si="26"/>
        <v>50000</v>
      </c>
      <c r="N629" s="32">
        <f t="shared" si="25"/>
        <v>3.6989700043360187</v>
      </c>
    </row>
    <row r="630" spans="1:16" x14ac:dyDescent="0.3">
      <c r="A630" s="28">
        <v>4</v>
      </c>
      <c r="B630" s="28">
        <v>48</v>
      </c>
      <c r="C630" s="28">
        <v>2</v>
      </c>
      <c r="D630" s="29" t="s">
        <v>136</v>
      </c>
      <c r="E630" s="30" t="s">
        <v>18</v>
      </c>
      <c r="F630" s="33" t="s">
        <v>137</v>
      </c>
      <c r="G630" s="33">
        <v>7.5999999999999998E-2</v>
      </c>
      <c r="H630" s="33">
        <v>0.03</v>
      </c>
      <c r="I630" s="33">
        <v>0.05</v>
      </c>
      <c r="J630" s="29">
        <f>I630-0.0202</f>
        <v>2.9800000000000004E-2</v>
      </c>
      <c r="K630" s="31">
        <f t="shared" ref="K630:K693" si="27">AVERAGE(L630:M630)*0.1</f>
        <v>10000</v>
      </c>
      <c r="L630" s="31">
        <f>10/(0.01*0.01)</f>
        <v>100000</v>
      </c>
      <c r="M630" s="31">
        <f>1/(0.001*0.01)</f>
        <v>99999.999999999985</v>
      </c>
      <c r="N630" s="32">
        <f t="shared" si="25"/>
        <v>4</v>
      </c>
      <c r="O630" s="31">
        <f>J630/K630</f>
        <v>2.9800000000000003E-6</v>
      </c>
      <c r="P630" s="32">
        <f>J630/N630</f>
        <v>7.4500000000000009E-3</v>
      </c>
    </row>
    <row r="631" spans="1:16" x14ac:dyDescent="0.3">
      <c r="A631" s="28">
        <v>4</v>
      </c>
      <c r="B631" s="28">
        <v>48</v>
      </c>
      <c r="C631" s="28">
        <v>2</v>
      </c>
      <c r="D631" s="29" t="s">
        <v>136</v>
      </c>
      <c r="E631" s="30" t="s">
        <v>18</v>
      </c>
      <c r="F631" s="33" t="s">
        <v>138</v>
      </c>
      <c r="G631" s="33">
        <v>8.7999999999999995E-2</v>
      </c>
      <c r="H631" s="33">
        <v>4.2000000000000003E-2</v>
      </c>
      <c r="I631" s="33"/>
      <c r="J631" s="29"/>
      <c r="K631" s="31">
        <f t="shared" si="27"/>
        <v>10000</v>
      </c>
      <c r="L631" s="31">
        <f>10/(0.01*0.01)</f>
        <v>100000</v>
      </c>
      <c r="M631" s="31">
        <f>1/(0.001*0.01)</f>
        <v>99999.999999999985</v>
      </c>
      <c r="N631" s="32">
        <f t="shared" si="25"/>
        <v>4</v>
      </c>
    </row>
    <row r="632" spans="1:16" x14ac:dyDescent="0.3">
      <c r="A632" s="28">
        <v>4</v>
      </c>
      <c r="B632" s="28">
        <v>48</v>
      </c>
      <c r="C632" s="28">
        <v>2</v>
      </c>
      <c r="D632" s="29" t="s">
        <v>136</v>
      </c>
      <c r="E632" s="30" t="s">
        <v>18</v>
      </c>
      <c r="F632" s="33" t="s">
        <v>139</v>
      </c>
      <c r="G632" s="33">
        <v>0.107</v>
      </c>
      <c r="H632" s="33">
        <v>6.0999999999999999E-2</v>
      </c>
      <c r="I632" s="33"/>
      <c r="J632" s="29"/>
      <c r="K632" s="31">
        <f t="shared" si="27"/>
        <v>10000</v>
      </c>
      <c r="L632" s="31">
        <f>10/(0.01*0.01)</f>
        <v>100000</v>
      </c>
      <c r="M632" s="31">
        <f>1/(0.001*0.01)</f>
        <v>99999.999999999985</v>
      </c>
      <c r="N632" s="32">
        <f t="shared" si="25"/>
        <v>4</v>
      </c>
    </row>
    <row r="633" spans="1:16" x14ac:dyDescent="0.3">
      <c r="A633" s="28">
        <v>4</v>
      </c>
      <c r="B633" s="28">
        <v>48</v>
      </c>
      <c r="C633" s="28">
        <v>2</v>
      </c>
      <c r="D633" s="29" t="s">
        <v>136</v>
      </c>
      <c r="E633" s="30" t="s">
        <v>18</v>
      </c>
      <c r="F633" s="33" t="s">
        <v>140</v>
      </c>
      <c r="G633" s="33">
        <v>0.113</v>
      </c>
      <c r="H633" s="33">
        <v>6.7000000000000004E-2</v>
      </c>
      <c r="I633" s="33"/>
      <c r="J633" s="29"/>
      <c r="K633" s="31">
        <f t="shared" si="27"/>
        <v>10000</v>
      </c>
      <c r="L633" s="31">
        <f>10/(0.01*0.01)</f>
        <v>100000</v>
      </c>
      <c r="M633" s="31">
        <f>1/(0.001*0.01)</f>
        <v>99999.999999999985</v>
      </c>
      <c r="N633" s="32">
        <f t="shared" si="25"/>
        <v>4</v>
      </c>
    </row>
    <row r="634" spans="1:16" x14ac:dyDescent="0.3">
      <c r="A634" s="28">
        <v>5</v>
      </c>
      <c r="B634" s="28">
        <v>48</v>
      </c>
      <c r="C634" s="28">
        <v>2</v>
      </c>
      <c r="D634" s="29" t="s">
        <v>136</v>
      </c>
      <c r="E634" s="30" t="s">
        <v>18</v>
      </c>
      <c r="F634" s="33" t="s">
        <v>65</v>
      </c>
      <c r="G634" s="33">
        <v>0.26800000000000002</v>
      </c>
      <c r="H634" s="33">
        <v>0.223</v>
      </c>
      <c r="I634" s="33">
        <v>0.26800000000000002</v>
      </c>
      <c r="J634" s="29">
        <f>I634-0.0202</f>
        <v>0.24780000000000002</v>
      </c>
      <c r="K634" s="31">
        <f t="shared" si="27"/>
        <v>37000</v>
      </c>
      <c r="L634" s="31">
        <f>14/(0.01*0.01)</f>
        <v>140000</v>
      </c>
      <c r="M634" s="31">
        <f>6/(0.001*0.01)</f>
        <v>600000</v>
      </c>
      <c r="N634" s="32">
        <f t="shared" si="25"/>
        <v>4.568201724066995</v>
      </c>
      <c r="O634" s="31">
        <f>J634/K634</f>
        <v>6.6972972972972976E-6</v>
      </c>
      <c r="P634" s="32">
        <f>J634/N634</f>
        <v>5.4244539748430319E-2</v>
      </c>
    </row>
    <row r="635" spans="1:16" x14ac:dyDescent="0.3">
      <c r="A635" s="28">
        <v>5</v>
      </c>
      <c r="B635" s="28">
        <v>48</v>
      </c>
      <c r="C635" s="28">
        <v>2</v>
      </c>
      <c r="D635" s="29" t="s">
        <v>136</v>
      </c>
      <c r="E635" s="30" t="s">
        <v>18</v>
      </c>
      <c r="F635" s="33" t="s">
        <v>66</v>
      </c>
      <c r="G635" s="33">
        <v>0.29499999999999998</v>
      </c>
      <c r="H635" s="33">
        <v>0.25</v>
      </c>
      <c r="I635" s="33"/>
      <c r="J635" s="29"/>
      <c r="K635" s="31">
        <f t="shared" si="27"/>
        <v>37000</v>
      </c>
      <c r="L635" s="31">
        <f>14/(0.01*0.01)</f>
        <v>140000</v>
      </c>
      <c r="M635" s="31">
        <f>6/(0.001*0.01)</f>
        <v>600000</v>
      </c>
      <c r="N635" s="32">
        <f t="shared" si="25"/>
        <v>4.568201724066995</v>
      </c>
    </row>
    <row r="636" spans="1:16" x14ac:dyDescent="0.3">
      <c r="A636" s="28">
        <v>5</v>
      </c>
      <c r="B636" s="28">
        <v>48</v>
      </c>
      <c r="C636" s="28">
        <v>2</v>
      </c>
      <c r="D636" s="29" t="s">
        <v>136</v>
      </c>
      <c r="E636" s="30" t="s">
        <v>18</v>
      </c>
      <c r="F636" s="33" t="s">
        <v>67</v>
      </c>
      <c r="G636" s="33">
        <v>0.33700000000000002</v>
      </c>
      <c r="H636" s="33">
        <v>0.29199999999999998</v>
      </c>
      <c r="I636" s="33"/>
      <c r="J636" s="29"/>
      <c r="K636" s="31">
        <f t="shared" si="27"/>
        <v>37000</v>
      </c>
      <c r="L636" s="31">
        <f>14/(0.01*0.01)</f>
        <v>140000</v>
      </c>
      <c r="M636" s="31">
        <f>6/(0.001*0.01)</f>
        <v>600000</v>
      </c>
      <c r="N636" s="32">
        <f t="shared" si="25"/>
        <v>4.568201724066995</v>
      </c>
    </row>
    <row r="637" spans="1:16" x14ac:dyDescent="0.3">
      <c r="A637" s="28">
        <v>5</v>
      </c>
      <c r="B637" s="28">
        <v>48</v>
      </c>
      <c r="C637" s="28">
        <v>2</v>
      </c>
      <c r="D637" s="29" t="s">
        <v>136</v>
      </c>
      <c r="E637" s="30" t="s">
        <v>18</v>
      </c>
      <c r="F637" s="33" t="s">
        <v>68</v>
      </c>
      <c r="G637" s="33">
        <v>0.35399999999999998</v>
      </c>
      <c r="H637" s="33">
        <v>0.309</v>
      </c>
      <c r="I637" s="33"/>
      <c r="J637" s="29"/>
      <c r="K637" s="31">
        <f t="shared" si="27"/>
        <v>37000</v>
      </c>
      <c r="L637" s="31">
        <f>14/(0.01*0.01)</f>
        <v>140000</v>
      </c>
      <c r="M637" s="31">
        <f>6/(0.001*0.01)</f>
        <v>600000</v>
      </c>
      <c r="N637" s="32">
        <f t="shared" si="25"/>
        <v>4.568201724066995</v>
      </c>
    </row>
    <row r="638" spans="1:16" x14ac:dyDescent="0.3">
      <c r="A638" s="28">
        <v>1</v>
      </c>
      <c r="B638" s="28">
        <v>72</v>
      </c>
      <c r="C638" s="28">
        <v>3</v>
      </c>
      <c r="D638" s="29" t="s">
        <v>136</v>
      </c>
      <c r="E638" s="30" t="s">
        <v>18</v>
      </c>
      <c r="F638" s="33" t="s">
        <v>137</v>
      </c>
      <c r="G638" s="33">
        <v>0.23</v>
      </c>
      <c r="H638" s="33">
        <v>0.188</v>
      </c>
      <c r="I638" s="33">
        <v>0.26600000000000001</v>
      </c>
      <c r="J638" s="29">
        <f>I638-0.0202</f>
        <v>0.24580000000000002</v>
      </c>
      <c r="K638" s="31">
        <f t="shared" si="27"/>
        <v>5500</v>
      </c>
      <c r="L638" s="31">
        <f>1/(0.01*0.01)</f>
        <v>10000</v>
      </c>
      <c r="M638" s="31">
        <f>1/(0.001*0.01)</f>
        <v>99999.999999999985</v>
      </c>
      <c r="N638" s="32">
        <f t="shared" si="25"/>
        <v>3.7403626894942437</v>
      </c>
      <c r="O638" s="31">
        <f>J638/K638</f>
        <v>4.4690909090909092E-5</v>
      </c>
      <c r="P638" s="32">
        <f>J638/N638</f>
        <v>6.5715552315392195E-2</v>
      </c>
    </row>
    <row r="639" spans="1:16" x14ac:dyDescent="0.3">
      <c r="A639" s="28">
        <v>1</v>
      </c>
      <c r="B639" s="28">
        <v>72</v>
      </c>
      <c r="C639" s="28">
        <v>3</v>
      </c>
      <c r="D639" s="29" t="s">
        <v>136</v>
      </c>
      <c r="E639" s="30" t="s">
        <v>18</v>
      </c>
      <c r="F639" s="33" t="s">
        <v>138</v>
      </c>
      <c r="G639" s="33">
        <v>0.19400000000000001</v>
      </c>
      <c r="H639" s="33">
        <v>0.151</v>
      </c>
      <c r="I639" s="33"/>
      <c r="J639" s="29"/>
      <c r="K639" s="31">
        <f t="shared" si="27"/>
        <v>5500</v>
      </c>
      <c r="L639" s="31">
        <f>1/(0.01*0.01)</f>
        <v>10000</v>
      </c>
      <c r="M639" s="31">
        <f>1/(0.001*0.01)</f>
        <v>99999.999999999985</v>
      </c>
      <c r="N639" s="32">
        <f t="shared" si="25"/>
        <v>3.7403626894942437</v>
      </c>
    </row>
    <row r="640" spans="1:16" x14ac:dyDescent="0.3">
      <c r="A640" s="28">
        <v>1</v>
      </c>
      <c r="B640" s="28">
        <v>72</v>
      </c>
      <c r="C640" s="28">
        <v>3</v>
      </c>
      <c r="D640" s="29" t="s">
        <v>136</v>
      </c>
      <c r="E640" s="30" t="s">
        <v>18</v>
      </c>
      <c r="F640" s="33" t="s">
        <v>139</v>
      </c>
      <c r="G640" s="33">
        <v>0.432</v>
      </c>
      <c r="H640" s="33">
        <v>0.39</v>
      </c>
      <c r="I640" s="33"/>
      <c r="J640" s="29"/>
      <c r="K640" s="31">
        <f t="shared" si="27"/>
        <v>5500</v>
      </c>
      <c r="L640" s="31">
        <f>1/(0.01*0.01)</f>
        <v>10000</v>
      </c>
      <c r="M640" s="31">
        <f>1/(0.001*0.01)</f>
        <v>99999.999999999985</v>
      </c>
      <c r="N640" s="32">
        <f t="shared" si="25"/>
        <v>3.7403626894942437</v>
      </c>
    </row>
    <row r="641" spans="1:16" x14ac:dyDescent="0.3">
      <c r="A641" s="28">
        <v>1</v>
      </c>
      <c r="B641" s="28">
        <v>72</v>
      </c>
      <c r="C641" s="28">
        <v>3</v>
      </c>
      <c r="D641" s="29" t="s">
        <v>136</v>
      </c>
      <c r="E641" s="30" t="s">
        <v>18</v>
      </c>
      <c r="F641" s="33" t="s">
        <v>140</v>
      </c>
      <c r="G641" s="33">
        <v>0.377</v>
      </c>
      <c r="H641" s="33">
        <v>0.33400000000000002</v>
      </c>
      <c r="I641" s="33"/>
      <c r="J641" s="29"/>
      <c r="K641" s="31">
        <f t="shared" si="27"/>
        <v>5500</v>
      </c>
      <c r="L641" s="31">
        <f>1/(0.01*0.01)</f>
        <v>10000</v>
      </c>
      <c r="M641" s="31">
        <f>1/(0.001*0.01)</f>
        <v>99999.999999999985</v>
      </c>
      <c r="N641" s="32">
        <f t="shared" si="25"/>
        <v>3.7403626894942437</v>
      </c>
    </row>
    <row r="642" spans="1:16" x14ac:dyDescent="0.3">
      <c r="A642" s="28">
        <v>2</v>
      </c>
      <c r="B642" s="28">
        <v>72</v>
      </c>
      <c r="C642" s="28">
        <v>6</v>
      </c>
      <c r="D642" s="29" t="s">
        <v>136</v>
      </c>
      <c r="E642" s="30" t="s">
        <v>18</v>
      </c>
      <c r="F642" s="33" t="s">
        <v>137</v>
      </c>
      <c r="G642" s="33">
        <v>0.17499999999999999</v>
      </c>
      <c r="H642" s="33">
        <v>0.13200000000000001</v>
      </c>
      <c r="I642" s="33">
        <v>0.14499999999999999</v>
      </c>
      <c r="J642" s="29">
        <f>I642-0.0202</f>
        <v>0.12479999999999999</v>
      </c>
      <c r="K642" s="31">
        <f t="shared" si="27"/>
        <v>12500</v>
      </c>
      <c r="L642" s="31">
        <f t="shared" ref="L642:L649" si="28">5/(0.01*0.01)</f>
        <v>50000</v>
      </c>
      <c r="M642" s="31">
        <f>2/(0.001*0.01)</f>
        <v>199999.99999999997</v>
      </c>
      <c r="N642" s="32">
        <f t="shared" si="25"/>
        <v>4.0969100130080562</v>
      </c>
      <c r="O642" s="31">
        <f>J642/K642</f>
        <v>9.9839999999999996E-6</v>
      </c>
      <c r="P642" s="32">
        <f>J642/N642</f>
        <v>3.0461982226543619E-2</v>
      </c>
    </row>
    <row r="643" spans="1:16" x14ac:dyDescent="0.3">
      <c r="A643" s="28">
        <v>2</v>
      </c>
      <c r="B643" s="28">
        <v>72</v>
      </c>
      <c r="C643" s="28">
        <v>6</v>
      </c>
      <c r="D643" s="29" t="s">
        <v>136</v>
      </c>
      <c r="E643" s="30" t="s">
        <v>18</v>
      </c>
      <c r="F643" s="33" t="s">
        <v>138</v>
      </c>
      <c r="G643" s="33">
        <v>0.184</v>
      </c>
      <c r="H643" s="33">
        <v>0.14099999999999999</v>
      </c>
      <c r="I643" s="33"/>
      <c r="J643" s="29"/>
      <c r="K643" s="31">
        <f t="shared" si="27"/>
        <v>12500</v>
      </c>
      <c r="L643" s="31">
        <f t="shared" si="28"/>
        <v>50000</v>
      </c>
      <c r="M643" s="31">
        <f>2/(0.001*0.01)</f>
        <v>199999.99999999997</v>
      </c>
      <c r="N643" s="32">
        <f t="shared" si="25"/>
        <v>4.0969100130080562</v>
      </c>
    </row>
    <row r="644" spans="1:16" x14ac:dyDescent="0.3">
      <c r="A644" s="28">
        <v>2</v>
      </c>
      <c r="B644" s="28">
        <v>72</v>
      </c>
      <c r="C644" s="28">
        <v>6</v>
      </c>
      <c r="D644" s="29" t="s">
        <v>136</v>
      </c>
      <c r="E644" s="30" t="s">
        <v>18</v>
      </c>
      <c r="F644" s="33" t="s">
        <v>139</v>
      </c>
      <c r="G644" s="33">
        <v>0.21299999999999999</v>
      </c>
      <c r="H644" s="33">
        <v>0.17</v>
      </c>
      <c r="I644" s="33"/>
      <c r="J644" s="29"/>
      <c r="K644" s="31">
        <f t="shared" si="27"/>
        <v>12500</v>
      </c>
      <c r="L644" s="31">
        <f t="shared" si="28"/>
        <v>50000</v>
      </c>
      <c r="M644" s="31">
        <f>2/(0.001*0.01)</f>
        <v>199999.99999999997</v>
      </c>
      <c r="N644" s="32">
        <f t="shared" si="25"/>
        <v>4.0969100130080562</v>
      </c>
    </row>
    <row r="645" spans="1:16" x14ac:dyDescent="0.3">
      <c r="A645" s="28">
        <v>2</v>
      </c>
      <c r="B645" s="28">
        <v>72</v>
      </c>
      <c r="C645" s="28">
        <v>6</v>
      </c>
      <c r="D645" s="29" t="s">
        <v>136</v>
      </c>
      <c r="E645" s="30" t="s">
        <v>18</v>
      </c>
      <c r="F645" s="33" t="s">
        <v>140</v>
      </c>
      <c r="G645" s="33">
        <v>0.17899999999999999</v>
      </c>
      <c r="H645" s="33">
        <v>0.13600000000000001</v>
      </c>
      <c r="I645" s="33"/>
      <c r="J645" s="29"/>
      <c r="K645" s="31">
        <f t="shared" si="27"/>
        <v>12500</v>
      </c>
      <c r="L645" s="31">
        <f t="shared" si="28"/>
        <v>50000</v>
      </c>
      <c r="M645" s="31">
        <f>2/(0.001*0.01)</f>
        <v>199999.99999999997</v>
      </c>
      <c r="N645" s="32">
        <f t="shared" si="25"/>
        <v>4.0969100130080562</v>
      </c>
    </row>
    <row r="646" spans="1:16" x14ac:dyDescent="0.3">
      <c r="A646" s="28">
        <v>3</v>
      </c>
      <c r="B646" s="28">
        <v>72</v>
      </c>
      <c r="C646" s="28">
        <v>9</v>
      </c>
      <c r="D646" s="29" t="s">
        <v>136</v>
      </c>
      <c r="E646" s="30" t="s">
        <v>18</v>
      </c>
      <c r="F646" s="33" t="s">
        <v>137</v>
      </c>
      <c r="G646" s="33">
        <v>0.19500000000000001</v>
      </c>
      <c r="H646" s="33">
        <v>0.152</v>
      </c>
      <c r="I646" s="33">
        <v>0.19700000000000001</v>
      </c>
      <c r="J646" s="29">
        <f>I646-0.0202</f>
        <v>0.17680000000000001</v>
      </c>
      <c r="K646" s="31">
        <f t="shared" si="27"/>
        <v>5000</v>
      </c>
      <c r="L646" s="31">
        <f t="shared" si="28"/>
        <v>50000</v>
      </c>
      <c r="N646" s="32">
        <f t="shared" si="25"/>
        <v>3.6989700043360187</v>
      </c>
      <c r="O646" s="31">
        <f>J646/K646</f>
        <v>3.536E-5</v>
      </c>
      <c r="P646" s="32">
        <f>J646/N646</f>
        <v>4.7797089404010021E-2</v>
      </c>
    </row>
    <row r="647" spans="1:16" x14ac:dyDescent="0.3">
      <c r="A647" s="28">
        <v>3</v>
      </c>
      <c r="B647" s="28">
        <v>72</v>
      </c>
      <c r="C647" s="28">
        <v>9</v>
      </c>
      <c r="D647" s="29" t="s">
        <v>136</v>
      </c>
      <c r="E647" s="30" t="s">
        <v>18</v>
      </c>
      <c r="F647" s="33" t="s">
        <v>138</v>
      </c>
      <c r="G647" s="33">
        <v>0.17499999999999999</v>
      </c>
      <c r="H647" s="33">
        <v>0.13200000000000001</v>
      </c>
      <c r="I647" s="33"/>
      <c r="J647" s="29"/>
      <c r="K647" s="31">
        <f t="shared" si="27"/>
        <v>5000</v>
      </c>
      <c r="L647" s="31">
        <f t="shared" si="28"/>
        <v>50000</v>
      </c>
      <c r="N647" s="32">
        <f t="shared" si="25"/>
        <v>3.6989700043360187</v>
      </c>
    </row>
    <row r="648" spans="1:16" x14ac:dyDescent="0.3">
      <c r="A648" s="28">
        <v>3</v>
      </c>
      <c r="B648" s="28">
        <v>72</v>
      </c>
      <c r="C648" s="28">
        <v>9</v>
      </c>
      <c r="D648" s="29" t="s">
        <v>136</v>
      </c>
      <c r="E648" s="30" t="s">
        <v>18</v>
      </c>
      <c r="F648" s="33" t="s">
        <v>139</v>
      </c>
      <c r="G648" s="33">
        <v>0.36199999999999999</v>
      </c>
      <c r="H648" s="33">
        <v>0.31900000000000001</v>
      </c>
      <c r="I648" s="33"/>
      <c r="J648" s="29"/>
      <c r="K648" s="31">
        <f t="shared" si="27"/>
        <v>5000</v>
      </c>
      <c r="L648" s="31">
        <f t="shared" si="28"/>
        <v>50000</v>
      </c>
      <c r="N648" s="32">
        <f t="shared" si="25"/>
        <v>3.6989700043360187</v>
      </c>
    </row>
    <row r="649" spans="1:16" x14ac:dyDescent="0.3">
      <c r="A649" s="28">
        <v>3</v>
      </c>
      <c r="B649" s="28">
        <v>72</v>
      </c>
      <c r="C649" s="28">
        <v>9</v>
      </c>
      <c r="D649" s="29" t="s">
        <v>136</v>
      </c>
      <c r="E649" s="30" t="s">
        <v>18</v>
      </c>
      <c r="F649" s="33" t="s">
        <v>140</v>
      </c>
      <c r="G649" s="33">
        <v>0.22700000000000001</v>
      </c>
      <c r="H649" s="33">
        <v>0.184</v>
      </c>
      <c r="I649" s="33"/>
      <c r="J649" s="29"/>
      <c r="K649" s="31">
        <f t="shared" si="27"/>
        <v>5000</v>
      </c>
      <c r="L649" s="31">
        <f t="shared" si="28"/>
        <v>50000</v>
      </c>
      <c r="N649" s="32">
        <f t="shared" si="25"/>
        <v>3.6989700043360187</v>
      </c>
    </row>
    <row r="650" spans="1:16" x14ac:dyDescent="0.3">
      <c r="A650" s="28">
        <v>4</v>
      </c>
      <c r="B650" s="28">
        <v>72</v>
      </c>
      <c r="C650" s="28">
        <v>3</v>
      </c>
      <c r="D650" s="29" t="s">
        <v>136</v>
      </c>
      <c r="E650" s="30" t="s">
        <v>18</v>
      </c>
      <c r="F650" s="33" t="s">
        <v>137</v>
      </c>
      <c r="G650" s="33">
        <v>0.32100000000000001</v>
      </c>
      <c r="H650" s="33">
        <v>0.27400000000000002</v>
      </c>
      <c r="I650" s="33">
        <v>0.2</v>
      </c>
      <c r="J650" s="29">
        <f>I650-0.0202</f>
        <v>0.17980000000000002</v>
      </c>
      <c r="K650" s="31">
        <f t="shared" si="27"/>
        <v>10000</v>
      </c>
      <c r="L650" s="31">
        <f>10/(0.01*0.01)</f>
        <v>100000</v>
      </c>
      <c r="M650" s="31">
        <f>1/(0.001*0.01)</f>
        <v>99999.999999999985</v>
      </c>
      <c r="N650" s="32">
        <f t="shared" si="25"/>
        <v>4</v>
      </c>
      <c r="O650" s="31">
        <f>J650/K650</f>
        <v>1.7980000000000001E-5</v>
      </c>
      <c r="P650" s="32">
        <f>J650/N650</f>
        <v>4.4950000000000004E-2</v>
      </c>
    </row>
    <row r="651" spans="1:16" x14ac:dyDescent="0.3">
      <c r="A651" s="28">
        <v>4</v>
      </c>
      <c r="B651" s="28">
        <v>72</v>
      </c>
      <c r="C651" s="28">
        <v>3</v>
      </c>
      <c r="D651" s="29" t="s">
        <v>136</v>
      </c>
      <c r="E651" s="30" t="s">
        <v>18</v>
      </c>
      <c r="F651" s="33" t="s">
        <v>138</v>
      </c>
      <c r="G651" s="33">
        <v>0.34699999999999998</v>
      </c>
      <c r="H651" s="33">
        <v>0.30099999999999999</v>
      </c>
      <c r="I651" s="33"/>
      <c r="J651" s="29"/>
      <c r="K651" s="31">
        <f t="shared" si="27"/>
        <v>10000</v>
      </c>
      <c r="L651" s="31">
        <f>10/(0.01*0.01)</f>
        <v>100000</v>
      </c>
      <c r="M651" s="31">
        <f>1/(0.001*0.01)</f>
        <v>99999.999999999985</v>
      </c>
      <c r="N651" s="32">
        <f t="shared" si="25"/>
        <v>4</v>
      </c>
    </row>
    <row r="652" spans="1:16" x14ac:dyDescent="0.3">
      <c r="A652" s="28">
        <v>4</v>
      </c>
      <c r="B652" s="28">
        <v>72</v>
      </c>
      <c r="C652" s="28">
        <v>3</v>
      </c>
      <c r="D652" s="29" t="s">
        <v>136</v>
      </c>
      <c r="E652" s="30" t="s">
        <v>18</v>
      </c>
      <c r="F652" s="33" t="s">
        <v>139</v>
      </c>
      <c r="G652" s="33">
        <v>0.154</v>
      </c>
      <c r="H652" s="33">
        <v>0.108</v>
      </c>
      <c r="I652" s="33"/>
      <c r="J652" s="29"/>
      <c r="K652" s="31">
        <f t="shared" si="27"/>
        <v>10000</v>
      </c>
      <c r="L652" s="31">
        <f>10/(0.01*0.01)</f>
        <v>100000</v>
      </c>
      <c r="M652" s="31">
        <f>1/(0.001*0.01)</f>
        <v>99999.999999999985</v>
      </c>
      <c r="N652" s="32">
        <f t="shared" si="25"/>
        <v>4</v>
      </c>
    </row>
    <row r="653" spans="1:16" x14ac:dyDescent="0.3">
      <c r="A653" s="28">
        <v>4</v>
      </c>
      <c r="B653" s="28">
        <v>72</v>
      </c>
      <c r="C653" s="28">
        <v>3</v>
      </c>
      <c r="D653" s="29" t="s">
        <v>136</v>
      </c>
      <c r="E653" s="30" t="s">
        <v>18</v>
      </c>
      <c r="F653" s="33" t="s">
        <v>140</v>
      </c>
      <c r="G653" s="33">
        <v>0.16500000000000001</v>
      </c>
      <c r="H653" s="33">
        <v>0.11899999999999999</v>
      </c>
      <c r="I653" s="33"/>
      <c r="J653" s="29"/>
      <c r="K653" s="31">
        <f t="shared" si="27"/>
        <v>10000</v>
      </c>
      <c r="L653" s="31">
        <f>10/(0.01*0.01)</f>
        <v>100000</v>
      </c>
      <c r="M653" s="31">
        <f>1/(0.001*0.01)</f>
        <v>99999.999999999985</v>
      </c>
      <c r="N653" s="32">
        <f t="shared" si="25"/>
        <v>4</v>
      </c>
    </row>
    <row r="654" spans="1:16" x14ac:dyDescent="0.3">
      <c r="A654" s="28">
        <v>5</v>
      </c>
      <c r="B654" s="28">
        <v>72</v>
      </c>
      <c r="C654" s="28">
        <v>3</v>
      </c>
      <c r="D654" s="29" t="s">
        <v>136</v>
      </c>
      <c r="E654" s="30" t="s">
        <v>18</v>
      </c>
      <c r="F654" s="33" t="s">
        <v>65</v>
      </c>
      <c r="G654" s="33">
        <v>0.433</v>
      </c>
      <c r="H654" s="33">
        <v>0.39</v>
      </c>
      <c r="I654" s="33">
        <v>0.32200000000000001</v>
      </c>
      <c r="J654" s="29">
        <f>I654-0.0202</f>
        <v>0.30180000000000001</v>
      </c>
      <c r="K654" s="31">
        <f t="shared" si="27"/>
        <v>37000</v>
      </c>
      <c r="L654" s="31">
        <f>14/(0.01*0.01)</f>
        <v>140000</v>
      </c>
      <c r="M654" s="31">
        <f>6/(0.001*0.01)</f>
        <v>600000</v>
      </c>
      <c r="N654" s="32">
        <f t="shared" si="25"/>
        <v>4.568201724066995</v>
      </c>
      <c r="O654" s="31">
        <f>J654/K654</f>
        <v>8.1567567567567577E-6</v>
      </c>
      <c r="P654" s="32">
        <f>J654/N654</f>
        <v>6.6065383761405444E-2</v>
      </c>
    </row>
    <row r="655" spans="1:16" x14ac:dyDescent="0.3">
      <c r="A655" s="28">
        <v>5</v>
      </c>
      <c r="B655" s="28">
        <v>72</v>
      </c>
      <c r="C655" s="28">
        <v>3</v>
      </c>
      <c r="D655" s="29" t="s">
        <v>136</v>
      </c>
      <c r="E655" s="30" t="s">
        <v>18</v>
      </c>
      <c r="F655" s="33" t="s">
        <v>66</v>
      </c>
      <c r="G655" s="33">
        <v>0.34599999999999997</v>
      </c>
      <c r="H655" s="33">
        <v>0.30299999999999999</v>
      </c>
      <c r="I655" s="33"/>
      <c r="J655" s="29"/>
      <c r="K655" s="31">
        <f t="shared" si="27"/>
        <v>37000</v>
      </c>
      <c r="L655" s="31">
        <f>14/(0.01*0.01)</f>
        <v>140000</v>
      </c>
      <c r="M655" s="31">
        <f>6/(0.001*0.01)</f>
        <v>600000</v>
      </c>
      <c r="N655" s="32">
        <f t="shared" si="25"/>
        <v>4.568201724066995</v>
      </c>
    </row>
    <row r="656" spans="1:16" x14ac:dyDescent="0.3">
      <c r="A656" s="28">
        <v>5</v>
      </c>
      <c r="B656" s="28">
        <v>72</v>
      </c>
      <c r="C656" s="28">
        <v>3</v>
      </c>
      <c r="D656" s="29" t="s">
        <v>136</v>
      </c>
      <c r="E656" s="30" t="s">
        <v>18</v>
      </c>
      <c r="F656" s="33" t="s">
        <v>67</v>
      </c>
      <c r="G656" s="33">
        <v>0.314</v>
      </c>
      <c r="H656" s="33">
        <v>0.27</v>
      </c>
      <c r="I656" s="33"/>
      <c r="J656" s="29"/>
      <c r="K656" s="31">
        <f t="shared" si="27"/>
        <v>37000</v>
      </c>
      <c r="L656" s="31">
        <f>14/(0.01*0.01)</f>
        <v>140000</v>
      </c>
      <c r="M656" s="31">
        <f>6/(0.001*0.01)</f>
        <v>600000</v>
      </c>
      <c r="N656" s="32">
        <f t="shared" si="25"/>
        <v>4.568201724066995</v>
      </c>
    </row>
    <row r="657" spans="1:16" x14ac:dyDescent="0.3">
      <c r="A657" s="28">
        <v>5</v>
      </c>
      <c r="B657" s="28">
        <v>72</v>
      </c>
      <c r="C657" s="28">
        <v>3</v>
      </c>
      <c r="D657" s="29" t="s">
        <v>136</v>
      </c>
      <c r="E657" s="30" t="s">
        <v>18</v>
      </c>
      <c r="F657" s="33" t="s">
        <v>68</v>
      </c>
      <c r="G657" s="33">
        <v>0.36699999999999999</v>
      </c>
      <c r="H657" s="33">
        <v>0.32400000000000001</v>
      </c>
      <c r="I657" s="33"/>
      <c r="J657" s="29"/>
      <c r="K657" s="31">
        <f t="shared" si="27"/>
        <v>37000</v>
      </c>
      <c r="L657" s="31">
        <f>14/(0.01*0.01)</f>
        <v>140000</v>
      </c>
      <c r="M657" s="31">
        <f>6/(0.001*0.01)</f>
        <v>600000</v>
      </c>
      <c r="N657" s="32">
        <f t="shared" si="25"/>
        <v>4.568201724066995</v>
      </c>
    </row>
    <row r="658" spans="1:16" x14ac:dyDescent="0.3">
      <c r="A658" s="28">
        <v>1</v>
      </c>
      <c r="B658" s="28">
        <v>24</v>
      </c>
      <c r="C658" s="28">
        <v>1</v>
      </c>
      <c r="D658" s="29" t="s">
        <v>142</v>
      </c>
      <c r="E658" s="30" t="s">
        <v>17</v>
      </c>
      <c r="F658" s="29" t="s">
        <v>143</v>
      </c>
      <c r="G658" s="29">
        <v>0.28399999999999997</v>
      </c>
      <c r="H658" s="29">
        <v>0.24</v>
      </c>
      <c r="I658" s="29">
        <v>0.20599999999999999</v>
      </c>
      <c r="J658" s="29">
        <f>I658-0.0202</f>
        <v>0.18579999999999999</v>
      </c>
      <c r="K658" s="31">
        <f t="shared" si="27"/>
        <v>16500</v>
      </c>
      <c r="L658" s="31">
        <f>13/(0.01*0.01)</f>
        <v>130000</v>
      </c>
      <c r="M658" s="31">
        <f t="shared" ref="M658:M665" si="29">2/(0.001*0.01)</f>
        <v>199999.99999999997</v>
      </c>
      <c r="N658" s="32">
        <f t="shared" si="25"/>
        <v>4.2174839442139067</v>
      </c>
      <c r="O658" s="31">
        <f>J658/K658</f>
        <v>1.1260606060606059E-5</v>
      </c>
      <c r="P658" s="32">
        <f>J658/N658</f>
        <v>4.4054702390723885E-2</v>
      </c>
    </row>
    <row r="659" spans="1:16" x14ac:dyDescent="0.3">
      <c r="A659" s="28">
        <v>1</v>
      </c>
      <c r="B659" s="28">
        <v>24</v>
      </c>
      <c r="C659" s="28">
        <v>1</v>
      </c>
      <c r="D659" s="29" t="s">
        <v>142</v>
      </c>
      <c r="E659" s="30" t="s">
        <v>17</v>
      </c>
      <c r="F659" s="29" t="s">
        <v>144</v>
      </c>
      <c r="G659" s="29">
        <v>0.28299999999999997</v>
      </c>
      <c r="H659" s="29">
        <v>0.23899999999999999</v>
      </c>
      <c r="I659" s="29"/>
      <c r="J659" s="29"/>
      <c r="K659" s="31">
        <f t="shared" si="27"/>
        <v>16500</v>
      </c>
      <c r="L659" s="31">
        <f>13/(0.01*0.01)</f>
        <v>130000</v>
      </c>
      <c r="M659" s="31">
        <f t="shared" si="29"/>
        <v>199999.99999999997</v>
      </c>
      <c r="N659" s="32">
        <f t="shared" si="25"/>
        <v>4.2174839442139067</v>
      </c>
    </row>
    <row r="660" spans="1:16" x14ac:dyDescent="0.3">
      <c r="A660" s="28">
        <v>1</v>
      </c>
      <c r="B660" s="28">
        <v>24</v>
      </c>
      <c r="C660" s="28">
        <v>1</v>
      </c>
      <c r="D660" s="29" t="s">
        <v>142</v>
      </c>
      <c r="E660" s="30" t="s">
        <v>17</v>
      </c>
      <c r="F660" s="29" t="s">
        <v>145</v>
      </c>
      <c r="G660" s="29">
        <v>0.25</v>
      </c>
      <c r="H660" s="29">
        <v>0.20499999999999999</v>
      </c>
      <c r="I660" s="29"/>
      <c r="J660" s="29"/>
      <c r="K660" s="31">
        <f t="shared" si="27"/>
        <v>16500</v>
      </c>
      <c r="L660" s="31">
        <f>13/(0.01*0.01)</f>
        <v>130000</v>
      </c>
      <c r="M660" s="31">
        <f t="shared" si="29"/>
        <v>199999.99999999997</v>
      </c>
      <c r="N660" s="32">
        <f t="shared" si="25"/>
        <v>4.2174839442139067</v>
      </c>
    </row>
    <row r="661" spans="1:16" x14ac:dyDescent="0.3">
      <c r="A661" s="28">
        <v>1</v>
      </c>
      <c r="B661" s="28">
        <v>24</v>
      </c>
      <c r="C661" s="28">
        <v>1</v>
      </c>
      <c r="D661" s="29" t="s">
        <v>142</v>
      </c>
      <c r="E661" s="30" t="s">
        <v>17</v>
      </c>
      <c r="F661" s="29" t="s">
        <v>146</v>
      </c>
      <c r="G661" s="29">
        <v>0.186</v>
      </c>
      <c r="H661" s="29">
        <v>0.14099999999999999</v>
      </c>
      <c r="I661" s="29"/>
      <c r="J661" s="29"/>
      <c r="K661" s="31">
        <f t="shared" si="27"/>
        <v>16500</v>
      </c>
      <c r="L661" s="31">
        <f>13/(0.01*0.01)</f>
        <v>130000</v>
      </c>
      <c r="M661" s="31">
        <f t="shared" si="29"/>
        <v>199999.99999999997</v>
      </c>
      <c r="N661" s="32">
        <f t="shared" si="25"/>
        <v>4.2174839442139067</v>
      </c>
    </row>
    <row r="662" spans="1:16" x14ac:dyDescent="0.3">
      <c r="A662" s="28">
        <v>2</v>
      </c>
      <c r="B662" s="28">
        <v>24</v>
      </c>
      <c r="C662" s="28">
        <v>4</v>
      </c>
      <c r="D662" s="29" t="s">
        <v>142</v>
      </c>
      <c r="E662" s="30" t="s">
        <v>17</v>
      </c>
      <c r="F662" s="33" t="s">
        <v>143</v>
      </c>
      <c r="G662" s="33">
        <v>0.114</v>
      </c>
      <c r="H662" s="33">
        <v>7.0000000000000007E-2</v>
      </c>
      <c r="I662" s="33">
        <v>0.1</v>
      </c>
      <c r="J662" s="29">
        <f>I662-0.0202</f>
        <v>7.980000000000001E-2</v>
      </c>
      <c r="K662" s="31">
        <f t="shared" si="27"/>
        <v>16000</v>
      </c>
      <c r="L662" s="31">
        <f>12/(0.01*0.01)</f>
        <v>120000</v>
      </c>
      <c r="M662" s="31">
        <f t="shared" si="29"/>
        <v>199999.99999999997</v>
      </c>
      <c r="N662" s="32">
        <f t="shared" si="25"/>
        <v>4.204119982655925</v>
      </c>
      <c r="O662" s="31">
        <f>J662/K662</f>
        <v>4.987500000000001E-6</v>
      </c>
      <c r="P662" s="32">
        <f>J662/N662</f>
        <v>1.8981380248236132E-2</v>
      </c>
    </row>
    <row r="663" spans="1:16" x14ac:dyDescent="0.3">
      <c r="A663" s="28">
        <v>2</v>
      </c>
      <c r="B663" s="28">
        <v>24</v>
      </c>
      <c r="C663" s="28">
        <v>4</v>
      </c>
      <c r="D663" s="29" t="s">
        <v>142</v>
      </c>
      <c r="E663" s="30" t="s">
        <v>17</v>
      </c>
      <c r="F663" s="33" t="s">
        <v>144</v>
      </c>
      <c r="G663" s="33">
        <v>0.20799999999999999</v>
      </c>
      <c r="H663" s="33">
        <v>0.16400000000000001</v>
      </c>
      <c r="I663" s="33"/>
      <c r="J663" s="29"/>
      <c r="K663" s="31">
        <f t="shared" si="27"/>
        <v>16000</v>
      </c>
      <c r="L663" s="31">
        <f>12/(0.01*0.01)</f>
        <v>120000</v>
      </c>
      <c r="M663" s="31">
        <f t="shared" si="29"/>
        <v>199999.99999999997</v>
      </c>
      <c r="N663" s="32">
        <f t="shared" si="25"/>
        <v>4.204119982655925</v>
      </c>
    </row>
    <row r="664" spans="1:16" x14ac:dyDescent="0.3">
      <c r="A664" s="28">
        <v>2</v>
      </c>
      <c r="B664" s="28">
        <v>24</v>
      </c>
      <c r="C664" s="28">
        <v>4</v>
      </c>
      <c r="D664" s="29" t="s">
        <v>142</v>
      </c>
      <c r="E664" s="30" t="s">
        <v>17</v>
      </c>
      <c r="F664" s="33" t="s">
        <v>145</v>
      </c>
      <c r="G664" s="33">
        <v>0.157</v>
      </c>
      <c r="H664" s="33">
        <v>0.112</v>
      </c>
      <c r="I664" s="33"/>
      <c r="J664" s="29"/>
      <c r="K664" s="31">
        <f t="shared" si="27"/>
        <v>16000</v>
      </c>
      <c r="L664" s="31">
        <f>12/(0.01*0.01)</f>
        <v>120000</v>
      </c>
      <c r="M664" s="31">
        <f t="shared" si="29"/>
        <v>199999.99999999997</v>
      </c>
      <c r="N664" s="32">
        <f t="shared" si="25"/>
        <v>4.204119982655925</v>
      </c>
    </row>
    <row r="665" spans="1:16" x14ac:dyDescent="0.3">
      <c r="A665" s="28">
        <v>2</v>
      </c>
      <c r="B665" s="28">
        <v>24</v>
      </c>
      <c r="C665" s="28">
        <v>4</v>
      </c>
      <c r="D665" s="29" t="s">
        <v>142</v>
      </c>
      <c r="E665" s="30" t="s">
        <v>17</v>
      </c>
      <c r="F665" s="33" t="s">
        <v>146</v>
      </c>
      <c r="G665" s="33">
        <v>9.7000000000000003E-2</v>
      </c>
      <c r="H665" s="33">
        <v>5.1999999999999998E-2</v>
      </c>
      <c r="I665" s="33"/>
      <c r="J665" s="29"/>
      <c r="K665" s="31">
        <f t="shared" si="27"/>
        <v>16000</v>
      </c>
      <c r="L665" s="31">
        <f>12/(0.01*0.01)</f>
        <v>120000</v>
      </c>
      <c r="M665" s="31">
        <f t="shared" si="29"/>
        <v>199999.99999999997</v>
      </c>
      <c r="N665" s="32">
        <f t="shared" si="25"/>
        <v>4.204119982655925</v>
      </c>
    </row>
    <row r="666" spans="1:16" x14ac:dyDescent="0.3">
      <c r="A666" s="28">
        <v>3</v>
      </c>
      <c r="B666" s="28">
        <v>24</v>
      </c>
      <c r="C666" s="28">
        <v>7</v>
      </c>
      <c r="D666" s="29" t="s">
        <v>142</v>
      </c>
      <c r="E666" s="30" t="s">
        <v>17</v>
      </c>
      <c r="F666" s="33" t="s">
        <v>143</v>
      </c>
      <c r="G666" s="33">
        <v>0.112</v>
      </c>
      <c r="H666" s="33">
        <v>6.9000000000000006E-2</v>
      </c>
      <c r="I666" s="33">
        <v>4.3999999999999997E-2</v>
      </c>
      <c r="J666" s="29">
        <f>I666-0.0202</f>
        <v>2.3799999999999998E-2</v>
      </c>
      <c r="K666" s="31">
        <f t="shared" si="27"/>
        <v>9500</v>
      </c>
      <c r="L666" s="31">
        <f>9/(0.01*0.01)</f>
        <v>90000</v>
      </c>
      <c r="M666" s="31">
        <f>1/(0.001*0.01)</f>
        <v>99999.999999999985</v>
      </c>
      <c r="N666" s="32">
        <f t="shared" si="25"/>
        <v>3.9777236052888476</v>
      </c>
      <c r="O666" s="31">
        <f>J666/K666</f>
        <v>2.5052631578947366E-6</v>
      </c>
      <c r="P666" s="32">
        <f>J666/N666</f>
        <v>5.9833217090184748E-3</v>
      </c>
    </row>
    <row r="667" spans="1:16" x14ac:dyDescent="0.3">
      <c r="A667" s="28">
        <v>3</v>
      </c>
      <c r="B667" s="28">
        <v>24</v>
      </c>
      <c r="C667" s="28">
        <v>7</v>
      </c>
      <c r="D667" s="29" t="s">
        <v>142</v>
      </c>
      <c r="E667" s="30" t="s">
        <v>17</v>
      </c>
      <c r="F667" s="33" t="s">
        <v>144</v>
      </c>
      <c r="G667" s="33">
        <v>9.0999999999999998E-2</v>
      </c>
      <c r="H667" s="33">
        <v>4.8000000000000001E-2</v>
      </c>
      <c r="I667" s="33"/>
      <c r="J667" s="29"/>
      <c r="K667" s="31">
        <f t="shared" si="27"/>
        <v>9500</v>
      </c>
      <c r="L667" s="31">
        <f>9/(0.01*0.01)</f>
        <v>90000</v>
      </c>
      <c r="M667" s="31">
        <f>1/(0.001*0.01)</f>
        <v>99999.999999999985</v>
      </c>
      <c r="N667" s="32">
        <f t="shared" si="25"/>
        <v>3.9777236052888476</v>
      </c>
    </row>
    <row r="668" spans="1:16" x14ac:dyDescent="0.3">
      <c r="A668" s="28">
        <v>3</v>
      </c>
      <c r="B668" s="28">
        <v>24</v>
      </c>
      <c r="C668" s="28">
        <v>7</v>
      </c>
      <c r="D668" s="29" t="s">
        <v>142</v>
      </c>
      <c r="E668" s="30" t="s">
        <v>17</v>
      </c>
      <c r="F668" s="33" t="s">
        <v>145</v>
      </c>
      <c r="G668" s="33">
        <v>7.8E-2</v>
      </c>
      <c r="H668" s="33">
        <v>3.5000000000000003E-2</v>
      </c>
      <c r="I668" s="33"/>
      <c r="J668" s="29"/>
      <c r="K668" s="31">
        <f t="shared" si="27"/>
        <v>9500</v>
      </c>
      <c r="L668" s="31">
        <f>9/(0.01*0.01)</f>
        <v>90000</v>
      </c>
      <c r="M668" s="31">
        <f>1/(0.001*0.01)</f>
        <v>99999.999999999985</v>
      </c>
      <c r="N668" s="32">
        <f t="shared" si="25"/>
        <v>3.9777236052888476</v>
      </c>
    </row>
    <row r="669" spans="1:16" x14ac:dyDescent="0.3">
      <c r="A669" s="28">
        <v>3</v>
      </c>
      <c r="B669" s="28">
        <v>24</v>
      </c>
      <c r="C669" s="28">
        <v>7</v>
      </c>
      <c r="D669" s="29" t="s">
        <v>142</v>
      </c>
      <c r="E669" s="30" t="s">
        <v>17</v>
      </c>
      <c r="F669" s="33" t="s">
        <v>146</v>
      </c>
      <c r="G669" s="33">
        <v>6.6000000000000003E-2</v>
      </c>
      <c r="H669" s="33">
        <v>2.3E-2</v>
      </c>
      <c r="I669" s="33"/>
      <c r="J669" s="29"/>
      <c r="K669" s="31">
        <f t="shared" si="27"/>
        <v>9500</v>
      </c>
      <c r="L669" s="31">
        <f>9/(0.01*0.01)</f>
        <v>90000</v>
      </c>
      <c r="M669" s="31">
        <f>1/(0.001*0.01)</f>
        <v>99999.999999999985</v>
      </c>
      <c r="N669" s="32">
        <f t="shared" si="25"/>
        <v>3.9777236052888476</v>
      </c>
    </row>
    <row r="670" spans="1:16" x14ac:dyDescent="0.3">
      <c r="A670" s="28">
        <v>4</v>
      </c>
      <c r="B670" s="28">
        <v>24</v>
      </c>
      <c r="C670" s="28">
        <v>1</v>
      </c>
      <c r="D670" s="29" t="s">
        <v>142</v>
      </c>
      <c r="E670" s="30" t="s">
        <v>17</v>
      </c>
      <c r="F670" s="29" t="s">
        <v>143</v>
      </c>
      <c r="G670" s="29">
        <v>0.16900000000000001</v>
      </c>
      <c r="H670" s="29">
        <v>0.125</v>
      </c>
      <c r="I670" s="29">
        <v>0.16800000000000001</v>
      </c>
      <c r="J670" s="29">
        <f>I670-0.0202</f>
        <v>0.14780000000000001</v>
      </c>
      <c r="K670" s="31">
        <f t="shared" si="27"/>
        <v>44500</v>
      </c>
      <c r="L670" s="31">
        <f>19/(0.01*0.01)</f>
        <v>190000</v>
      </c>
      <c r="M670" s="31">
        <f>7/(0.001*0.01)</f>
        <v>700000</v>
      </c>
      <c r="N670" s="32">
        <f t="shared" ref="N670:N733" si="30">LOG10(K670)</f>
        <v>4.648360010980932</v>
      </c>
      <c r="O670" s="31">
        <f>J670/K670</f>
        <v>3.321348314606742E-6</v>
      </c>
      <c r="P670" s="32">
        <f>J670/N670</f>
        <v>3.1796160291123865E-2</v>
      </c>
    </row>
    <row r="671" spans="1:16" x14ac:dyDescent="0.3">
      <c r="A671" s="28">
        <v>4</v>
      </c>
      <c r="B671" s="28">
        <v>24</v>
      </c>
      <c r="C671" s="28">
        <v>1</v>
      </c>
      <c r="D671" s="29" t="s">
        <v>142</v>
      </c>
      <c r="E671" s="30" t="s">
        <v>17</v>
      </c>
      <c r="F671" s="29" t="s">
        <v>144</v>
      </c>
      <c r="G671" s="29">
        <v>0.23</v>
      </c>
      <c r="H671" s="29">
        <v>0.186</v>
      </c>
      <c r="I671" s="29"/>
      <c r="J671" s="29"/>
      <c r="K671" s="31">
        <f t="shared" si="27"/>
        <v>44500</v>
      </c>
      <c r="L671" s="31">
        <f>19/(0.01*0.01)</f>
        <v>190000</v>
      </c>
      <c r="M671" s="31">
        <f>7/(0.001*0.01)</f>
        <v>700000</v>
      </c>
      <c r="N671" s="32">
        <f t="shared" si="30"/>
        <v>4.648360010980932</v>
      </c>
    </row>
    <row r="672" spans="1:16" x14ac:dyDescent="0.3">
      <c r="A672" s="28">
        <v>4</v>
      </c>
      <c r="B672" s="28">
        <v>24</v>
      </c>
      <c r="C672" s="28">
        <v>1</v>
      </c>
      <c r="D672" s="29" t="s">
        <v>142</v>
      </c>
      <c r="E672" s="30" t="s">
        <v>17</v>
      </c>
      <c r="F672" s="29" t="s">
        <v>145</v>
      </c>
      <c r="G672" s="29">
        <v>0.217</v>
      </c>
      <c r="H672" s="29">
        <v>0.17299999999999999</v>
      </c>
      <c r="I672" s="29"/>
      <c r="J672" s="29"/>
      <c r="K672" s="31">
        <f t="shared" si="27"/>
        <v>44500</v>
      </c>
      <c r="L672" s="31">
        <f>19/(0.01*0.01)</f>
        <v>190000</v>
      </c>
      <c r="M672" s="31">
        <f>7/(0.001*0.01)</f>
        <v>700000</v>
      </c>
      <c r="N672" s="32">
        <f t="shared" si="30"/>
        <v>4.648360010980932</v>
      </c>
    </row>
    <row r="673" spans="1:16" x14ac:dyDescent="0.3">
      <c r="A673" s="28">
        <v>4</v>
      </c>
      <c r="B673" s="28">
        <v>24</v>
      </c>
      <c r="C673" s="28">
        <v>1</v>
      </c>
      <c r="D673" s="29" t="s">
        <v>142</v>
      </c>
      <c r="E673" s="30" t="s">
        <v>17</v>
      </c>
      <c r="F673" s="29" t="s">
        <v>146</v>
      </c>
      <c r="G673" s="29">
        <v>0.23</v>
      </c>
      <c r="H673" s="29">
        <v>0.187</v>
      </c>
      <c r="I673" s="29"/>
      <c r="J673" s="29"/>
      <c r="K673" s="31">
        <f t="shared" si="27"/>
        <v>44500</v>
      </c>
      <c r="L673" s="31">
        <f>19/(0.01*0.01)</f>
        <v>190000</v>
      </c>
      <c r="M673" s="31">
        <f>7/(0.001*0.01)</f>
        <v>700000</v>
      </c>
      <c r="N673" s="32">
        <f t="shared" si="30"/>
        <v>4.648360010980932</v>
      </c>
    </row>
    <row r="674" spans="1:16" x14ac:dyDescent="0.3">
      <c r="A674" s="28">
        <v>1</v>
      </c>
      <c r="B674" s="28">
        <v>48</v>
      </c>
      <c r="C674" s="28">
        <v>2</v>
      </c>
      <c r="D674" s="29" t="s">
        <v>142</v>
      </c>
      <c r="E674" s="30" t="s">
        <v>17</v>
      </c>
      <c r="F674" s="33" t="s">
        <v>143</v>
      </c>
      <c r="G674" s="33">
        <v>0.25600000000000001</v>
      </c>
      <c r="H674" s="33">
        <v>0.21099999999999999</v>
      </c>
      <c r="I674" s="33">
        <v>0.34399999999999997</v>
      </c>
      <c r="J674" s="29">
        <f>I674-0.0202</f>
        <v>0.32379999999999998</v>
      </c>
      <c r="K674" s="31">
        <f t="shared" si="27"/>
        <v>16500</v>
      </c>
      <c r="L674" s="31">
        <f>13/(0.01*0.01)</f>
        <v>130000</v>
      </c>
      <c r="M674" s="31">
        <f t="shared" ref="M674:M681" si="31">2/(0.001*0.01)</f>
        <v>199999.99999999997</v>
      </c>
      <c r="N674" s="32">
        <f t="shared" si="30"/>
        <v>4.2174839442139067</v>
      </c>
      <c r="O674" s="31">
        <f>J674/K674</f>
        <v>1.9624242424242424E-5</v>
      </c>
      <c r="P674" s="32">
        <f>J674/N674</f>
        <v>7.6775633122262613E-2</v>
      </c>
    </row>
    <row r="675" spans="1:16" x14ac:dyDescent="0.3">
      <c r="A675" s="28">
        <v>1</v>
      </c>
      <c r="B675" s="28">
        <v>48</v>
      </c>
      <c r="C675" s="28">
        <v>2</v>
      </c>
      <c r="D675" s="29" t="s">
        <v>142</v>
      </c>
      <c r="E675" s="30" t="s">
        <v>17</v>
      </c>
      <c r="F675" s="33" t="s">
        <v>144</v>
      </c>
      <c r="G675" s="33">
        <v>0.41499999999999998</v>
      </c>
      <c r="H675" s="33">
        <v>0.371</v>
      </c>
      <c r="I675" s="33"/>
      <c r="J675" s="29"/>
      <c r="K675" s="31">
        <f t="shared" si="27"/>
        <v>16500</v>
      </c>
      <c r="L675" s="31">
        <f>13/(0.01*0.01)</f>
        <v>130000</v>
      </c>
      <c r="M675" s="31">
        <f t="shared" si="31"/>
        <v>199999.99999999997</v>
      </c>
      <c r="N675" s="32">
        <f t="shared" si="30"/>
        <v>4.2174839442139067</v>
      </c>
    </row>
    <row r="676" spans="1:16" x14ac:dyDescent="0.3">
      <c r="A676" s="28">
        <v>1</v>
      </c>
      <c r="B676" s="28">
        <v>48</v>
      </c>
      <c r="C676" s="28">
        <v>2</v>
      </c>
      <c r="D676" s="29" t="s">
        <v>142</v>
      </c>
      <c r="E676" s="30" t="s">
        <v>17</v>
      </c>
      <c r="F676" s="33" t="s">
        <v>145</v>
      </c>
      <c r="G676" s="33">
        <v>0.54300000000000004</v>
      </c>
      <c r="H676" s="33">
        <v>0.498</v>
      </c>
      <c r="I676" s="33"/>
      <c r="J676" s="29"/>
      <c r="K676" s="31">
        <f t="shared" si="27"/>
        <v>16500</v>
      </c>
      <c r="L676" s="31">
        <f>13/(0.01*0.01)</f>
        <v>130000</v>
      </c>
      <c r="M676" s="31">
        <f t="shared" si="31"/>
        <v>199999.99999999997</v>
      </c>
      <c r="N676" s="32">
        <f t="shared" si="30"/>
        <v>4.2174839442139067</v>
      </c>
    </row>
    <row r="677" spans="1:16" x14ac:dyDescent="0.3">
      <c r="A677" s="28">
        <v>1</v>
      </c>
      <c r="B677" s="28">
        <v>48</v>
      </c>
      <c r="C677" s="28">
        <v>2</v>
      </c>
      <c r="D677" s="29" t="s">
        <v>142</v>
      </c>
      <c r="E677" s="30" t="s">
        <v>17</v>
      </c>
      <c r="F677" s="33" t="s">
        <v>146</v>
      </c>
      <c r="G677" s="33">
        <v>0.34</v>
      </c>
      <c r="H677" s="33">
        <v>0.29599999999999999</v>
      </c>
      <c r="I677" s="33"/>
      <c r="J677" s="29"/>
      <c r="K677" s="31">
        <f t="shared" si="27"/>
        <v>16500</v>
      </c>
      <c r="L677" s="31">
        <f>13/(0.01*0.01)</f>
        <v>130000</v>
      </c>
      <c r="M677" s="31">
        <f t="shared" si="31"/>
        <v>199999.99999999997</v>
      </c>
      <c r="N677" s="32">
        <f t="shared" si="30"/>
        <v>4.2174839442139067</v>
      </c>
    </row>
    <row r="678" spans="1:16" x14ac:dyDescent="0.3">
      <c r="A678" s="28">
        <v>2</v>
      </c>
      <c r="B678" s="28">
        <v>48</v>
      </c>
      <c r="C678" s="28">
        <v>5</v>
      </c>
      <c r="D678" s="29" t="s">
        <v>142</v>
      </c>
      <c r="E678" s="30" t="s">
        <v>17</v>
      </c>
      <c r="F678" s="33" t="s">
        <v>143</v>
      </c>
      <c r="G678" s="33">
        <v>0.40300000000000002</v>
      </c>
      <c r="H678" s="33">
        <v>0.35899999999999999</v>
      </c>
      <c r="I678" s="33">
        <v>0.30299999999999999</v>
      </c>
      <c r="J678" s="29">
        <f>I678-0.0202</f>
        <v>0.2828</v>
      </c>
      <c r="K678" s="31">
        <f t="shared" si="27"/>
        <v>16000</v>
      </c>
      <c r="L678" s="31">
        <f>12/(0.01*0.01)</f>
        <v>120000</v>
      </c>
      <c r="M678" s="31">
        <f t="shared" si="31"/>
        <v>199999.99999999997</v>
      </c>
      <c r="N678" s="32">
        <f t="shared" si="30"/>
        <v>4.204119982655925</v>
      </c>
      <c r="O678" s="31">
        <f>J678/K678</f>
        <v>1.7674999999999999E-5</v>
      </c>
      <c r="P678" s="32">
        <f>J678/N678</f>
        <v>6.7267347546380668E-2</v>
      </c>
    </row>
    <row r="679" spans="1:16" x14ac:dyDescent="0.3">
      <c r="A679" s="28">
        <v>2</v>
      </c>
      <c r="B679" s="28">
        <v>48</v>
      </c>
      <c r="C679" s="28">
        <v>5</v>
      </c>
      <c r="D679" s="29" t="s">
        <v>142</v>
      </c>
      <c r="E679" s="30" t="s">
        <v>17</v>
      </c>
      <c r="F679" s="33" t="s">
        <v>144</v>
      </c>
      <c r="G679" s="33">
        <v>0.39500000000000002</v>
      </c>
      <c r="H679" s="33">
        <v>0.35099999999999998</v>
      </c>
      <c r="I679" s="33"/>
      <c r="J679" s="29"/>
      <c r="K679" s="31">
        <f t="shared" si="27"/>
        <v>16000</v>
      </c>
      <c r="L679" s="31">
        <f>12/(0.01*0.01)</f>
        <v>120000</v>
      </c>
      <c r="M679" s="31">
        <f t="shared" si="31"/>
        <v>199999.99999999997</v>
      </c>
      <c r="N679" s="32">
        <f t="shared" si="30"/>
        <v>4.204119982655925</v>
      </c>
    </row>
    <row r="680" spans="1:16" x14ac:dyDescent="0.3">
      <c r="A680" s="28">
        <v>2</v>
      </c>
      <c r="B680" s="28">
        <v>48</v>
      </c>
      <c r="C680" s="28">
        <v>5</v>
      </c>
      <c r="D680" s="29" t="s">
        <v>142</v>
      </c>
      <c r="E680" s="30" t="s">
        <v>17</v>
      </c>
      <c r="F680" s="33" t="s">
        <v>145</v>
      </c>
      <c r="G680" s="33">
        <v>0.32</v>
      </c>
      <c r="H680" s="33">
        <v>0.27500000000000002</v>
      </c>
      <c r="I680" s="33"/>
      <c r="J680" s="29"/>
      <c r="K680" s="31">
        <f t="shared" si="27"/>
        <v>16000</v>
      </c>
      <c r="L680" s="31">
        <f>12/(0.01*0.01)</f>
        <v>120000</v>
      </c>
      <c r="M680" s="31">
        <f t="shared" si="31"/>
        <v>199999.99999999997</v>
      </c>
      <c r="N680" s="32">
        <f t="shared" si="30"/>
        <v>4.204119982655925</v>
      </c>
    </row>
    <row r="681" spans="1:16" x14ac:dyDescent="0.3">
      <c r="A681" s="28">
        <v>2</v>
      </c>
      <c r="B681" s="28">
        <v>48</v>
      </c>
      <c r="C681" s="28">
        <v>5</v>
      </c>
      <c r="D681" s="29" t="s">
        <v>142</v>
      </c>
      <c r="E681" s="30" t="s">
        <v>17</v>
      </c>
      <c r="F681" s="33" t="s">
        <v>146</v>
      </c>
      <c r="G681" s="33">
        <v>0.27200000000000002</v>
      </c>
      <c r="H681" s="33">
        <v>0.22800000000000001</v>
      </c>
      <c r="I681" s="33"/>
      <c r="J681" s="29"/>
      <c r="K681" s="31">
        <f t="shared" si="27"/>
        <v>16000</v>
      </c>
      <c r="L681" s="31">
        <f>12/(0.01*0.01)</f>
        <v>120000</v>
      </c>
      <c r="M681" s="31">
        <f t="shared" si="31"/>
        <v>199999.99999999997</v>
      </c>
      <c r="N681" s="32">
        <f t="shared" si="30"/>
        <v>4.204119982655925</v>
      </c>
    </row>
    <row r="682" spans="1:16" x14ac:dyDescent="0.3">
      <c r="A682" s="28">
        <v>3</v>
      </c>
      <c r="B682" s="28">
        <v>48</v>
      </c>
      <c r="C682" s="28">
        <v>8</v>
      </c>
      <c r="D682" s="29" t="s">
        <v>142</v>
      </c>
      <c r="E682" s="30" t="s">
        <v>17</v>
      </c>
      <c r="F682" s="33" t="s">
        <v>143</v>
      </c>
      <c r="G682" s="33">
        <v>0.314</v>
      </c>
      <c r="H682" s="33">
        <v>0.27</v>
      </c>
      <c r="I682" s="33">
        <v>0.26900000000000002</v>
      </c>
      <c r="J682" s="29">
        <f>I682-0.0202</f>
        <v>0.24880000000000002</v>
      </c>
      <c r="K682" s="31">
        <f t="shared" si="27"/>
        <v>9500</v>
      </c>
      <c r="L682" s="31">
        <f>9/(0.01*0.01)</f>
        <v>90000</v>
      </c>
      <c r="M682" s="31">
        <f>1/(0.001*0.01)</f>
        <v>99999.999999999985</v>
      </c>
      <c r="N682" s="32">
        <f t="shared" si="30"/>
        <v>3.9777236052888476</v>
      </c>
      <c r="O682" s="31">
        <f>J682/K682</f>
        <v>2.6189473684210528E-5</v>
      </c>
      <c r="P682" s="32">
        <f>J682/N682</f>
        <v>6.2548337865705753E-2</v>
      </c>
    </row>
    <row r="683" spans="1:16" x14ac:dyDescent="0.3">
      <c r="A683" s="28">
        <v>3</v>
      </c>
      <c r="B683" s="28">
        <v>48</v>
      </c>
      <c r="C683" s="28">
        <v>8</v>
      </c>
      <c r="D683" s="29" t="s">
        <v>142</v>
      </c>
      <c r="E683" s="30" t="s">
        <v>17</v>
      </c>
      <c r="F683" s="33" t="s">
        <v>144</v>
      </c>
      <c r="G683" s="33">
        <v>0.27700000000000002</v>
      </c>
      <c r="H683" s="33">
        <v>0.23300000000000001</v>
      </c>
      <c r="I683" s="33"/>
      <c r="J683" s="29"/>
      <c r="K683" s="31">
        <f t="shared" si="27"/>
        <v>9500</v>
      </c>
      <c r="L683" s="31">
        <f>9/(0.01*0.01)</f>
        <v>90000</v>
      </c>
      <c r="M683" s="31">
        <f>1/(0.001*0.01)</f>
        <v>99999.999999999985</v>
      </c>
      <c r="N683" s="32">
        <f t="shared" si="30"/>
        <v>3.9777236052888476</v>
      </c>
    </row>
    <row r="684" spans="1:16" x14ac:dyDescent="0.3">
      <c r="A684" s="28">
        <v>3</v>
      </c>
      <c r="B684" s="28">
        <v>48</v>
      </c>
      <c r="C684" s="28">
        <v>8</v>
      </c>
      <c r="D684" s="29" t="s">
        <v>142</v>
      </c>
      <c r="E684" s="30" t="s">
        <v>17</v>
      </c>
      <c r="F684" s="33" t="s">
        <v>145</v>
      </c>
      <c r="G684" s="33">
        <v>0.42199999999999999</v>
      </c>
      <c r="H684" s="33">
        <v>0.379</v>
      </c>
      <c r="I684" s="33"/>
      <c r="J684" s="29"/>
      <c r="K684" s="31">
        <f t="shared" si="27"/>
        <v>9500</v>
      </c>
      <c r="L684" s="31">
        <f>9/(0.01*0.01)</f>
        <v>90000</v>
      </c>
      <c r="M684" s="31">
        <f>1/(0.001*0.01)</f>
        <v>99999.999999999985</v>
      </c>
      <c r="N684" s="32">
        <f t="shared" si="30"/>
        <v>3.9777236052888476</v>
      </c>
    </row>
    <row r="685" spans="1:16" x14ac:dyDescent="0.3">
      <c r="A685" s="28">
        <v>3</v>
      </c>
      <c r="B685" s="28">
        <v>48</v>
      </c>
      <c r="C685" s="28">
        <v>8</v>
      </c>
      <c r="D685" s="29" t="s">
        <v>142</v>
      </c>
      <c r="E685" s="30" t="s">
        <v>17</v>
      </c>
      <c r="F685" s="33" t="s">
        <v>146</v>
      </c>
      <c r="G685" s="33">
        <v>0.23699999999999999</v>
      </c>
      <c r="H685" s="33">
        <v>0.193</v>
      </c>
      <c r="I685" s="33"/>
      <c r="J685" s="29"/>
      <c r="K685" s="31">
        <f t="shared" si="27"/>
        <v>9500</v>
      </c>
      <c r="L685" s="31">
        <f>9/(0.01*0.01)</f>
        <v>90000</v>
      </c>
      <c r="M685" s="31">
        <f>1/(0.001*0.01)</f>
        <v>99999.999999999985</v>
      </c>
      <c r="N685" s="32">
        <f t="shared" si="30"/>
        <v>3.9777236052888476</v>
      </c>
    </row>
    <row r="686" spans="1:16" x14ac:dyDescent="0.3">
      <c r="A686" s="28">
        <v>4</v>
      </c>
      <c r="B686" s="28">
        <v>48</v>
      </c>
      <c r="C686" s="28">
        <v>2</v>
      </c>
      <c r="D686" s="29" t="s">
        <v>142</v>
      </c>
      <c r="E686" s="30" t="s">
        <v>17</v>
      </c>
      <c r="F686" s="33" t="s">
        <v>143</v>
      </c>
      <c r="G686" s="33">
        <v>0.11</v>
      </c>
      <c r="H686" s="33">
        <v>6.4000000000000001E-2</v>
      </c>
      <c r="I686" s="33">
        <v>7.0000000000000007E-2</v>
      </c>
      <c r="J686" s="29">
        <f>I686-0.0202</f>
        <v>4.9800000000000011E-2</v>
      </c>
      <c r="K686" s="31">
        <f t="shared" si="27"/>
        <v>44500</v>
      </c>
      <c r="L686" s="31">
        <f>19/(0.01*0.01)</f>
        <v>190000</v>
      </c>
      <c r="M686" s="31">
        <f>7/(0.001*0.01)</f>
        <v>700000</v>
      </c>
      <c r="N686" s="32">
        <f t="shared" si="30"/>
        <v>4.648360010980932</v>
      </c>
      <c r="O686" s="31">
        <f>J686/K686</f>
        <v>1.1191011235955058E-6</v>
      </c>
      <c r="P686" s="32">
        <f>J686/N686</f>
        <v>1.0713455903233889E-2</v>
      </c>
    </row>
    <row r="687" spans="1:16" x14ac:dyDescent="0.3">
      <c r="A687" s="28">
        <v>4</v>
      </c>
      <c r="B687" s="28">
        <v>48</v>
      </c>
      <c r="C687" s="28">
        <v>2</v>
      </c>
      <c r="D687" s="29" t="s">
        <v>142</v>
      </c>
      <c r="E687" s="30" t="s">
        <v>17</v>
      </c>
      <c r="F687" s="33" t="s">
        <v>144</v>
      </c>
      <c r="G687" s="33">
        <v>0.10100000000000001</v>
      </c>
      <c r="H687" s="33">
        <v>5.5E-2</v>
      </c>
      <c r="I687" s="33"/>
      <c r="J687" s="29"/>
      <c r="K687" s="31">
        <f t="shared" si="27"/>
        <v>44500</v>
      </c>
      <c r="L687" s="31">
        <f>19/(0.01*0.01)</f>
        <v>190000</v>
      </c>
      <c r="M687" s="31">
        <f>7/(0.001*0.01)</f>
        <v>700000</v>
      </c>
      <c r="N687" s="32">
        <f t="shared" si="30"/>
        <v>4.648360010980932</v>
      </c>
    </row>
    <row r="688" spans="1:16" x14ac:dyDescent="0.3">
      <c r="A688" s="28">
        <v>4</v>
      </c>
      <c r="B688" s="28">
        <v>48</v>
      </c>
      <c r="C688" s="28">
        <v>2</v>
      </c>
      <c r="D688" s="29" t="s">
        <v>142</v>
      </c>
      <c r="E688" s="30" t="s">
        <v>17</v>
      </c>
      <c r="F688" s="33" t="s">
        <v>145</v>
      </c>
      <c r="G688" s="33">
        <v>0.124</v>
      </c>
      <c r="H688" s="33">
        <v>7.8E-2</v>
      </c>
      <c r="I688" s="33"/>
      <c r="J688" s="29"/>
      <c r="K688" s="31">
        <f t="shared" si="27"/>
        <v>44500</v>
      </c>
      <c r="L688" s="31">
        <f>19/(0.01*0.01)</f>
        <v>190000</v>
      </c>
      <c r="M688" s="31">
        <f>7/(0.001*0.01)</f>
        <v>700000</v>
      </c>
      <c r="N688" s="32">
        <f t="shared" si="30"/>
        <v>4.648360010980932</v>
      </c>
    </row>
    <row r="689" spans="1:16" x14ac:dyDescent="0.3">
      <c r="A689" s="28">
        <v>4</v>
      </c>
      <c r="B689" s="28">
        <v>48</v>
      </c>
      <c r="C689" s="28">
        <v>2</v>
      </c>
      <c r="D689" s="29" t="s">
        <v>142</v>
      </c>
      <c r="E689" s="30" t="s">
        <v>17</v>
      </c>
      <c r="F689" s="33" t="s">
        <v>146</v>
      </c>
      <c r="G689" s="33">
        <v>0.129</v>
      </c>
      <c r="H689" s="33">
        <v>8.3000000000000004E-2</v>
      </c>
      <c r="I689" s="33"/>
      <c r="J689" s="29"/>
      <c r="K689" s="31">
        <f t="shared" si="27"/>
        <v>44500</v>
      </c>
      <c r="L689" s="31">
        <f>19/(0.01*0.01)</f>
        <v>190000</v>
      </c>
      <c r="M689" s="31">
        <f>7/(0.001*0.01)</f>
        <v>700000</v>
      </c>
      <c r="N689" s="32">
        <f t="shared" si="30"/>
        <v>4.648360010980932</v>
      </c>
    </row>
    <row r="690" spans="1:16" x14ac:dyDescent="0.3">
      <c r="A690" s="28">
        <v>1</v>
      </c>
      <c r="B690" s="28">
        <v>72</v>
      </c>
      <c r="C690" s="28">
        <v>3</v>
      </c>
      <c r="D690" s="29" t="s">
        <v>142</v>
      </c>
      <c r="E690" s="30" t="s">
        <v>17</v>
      </c>
      <c r="F690" s="33" t="s">
        <v>143</v>
      </c>
      <c r="G690" s="33">
        <v>0.29799999999999999</v>
      </c>
      <c r="H690" s="33">
        <v>0.255</v>
      </c>
      <c r="I690" s="33">
        <v>0.29899999999999999</v>
      </c>
      <c r="J690" s="29">
        <f>I690-0.0202</f>
        <v>0.27879999999999999</v>
      </c>
      <c r="K690" s="31">
        <f t="shared" si="27"/>
        <v>16500</v>
      </c>
      <c r="L690" s="31">
        <f>13/(0.01*0.01)</f>
        <v>130000</v>
      </c>
      <c r="M690" s="31">
        <f t="shared" ref="M690:M697" si="32">2/(0.001*0.01)</f>
        <v>199999.99999999997</v>
      </c>
      <c r="N690" s="32">
        <f t="shared" si="30"/>
        <v>4.2174839442139067</v>
      </c>
      <c r="O690" s="31">
        <f>J690/K690</f>
        <v>1.6896969696969696E-5</v>
      </c>
      <c r="P690" s="32">
        <f>J690/N690</f>
        <v>6.6105764405456513E-2</v>
      </c>
    </row>
    <row r="691" spans="1:16" x14ac:dyDescent="0.3">
      <c r="A691" s="28">
        <v>1</v>
      </c>
      <c r="B691" s="28">
        <v>72</v>
      </c>
      <c r="C691" s="28">
        <v>3</v>
      </c>
      <c r="D691" s="29" t="s">
        <v>142</v>
      </c>
      <c r="E691" s="30" t="s">
        <v>17</v>
      </c>
      <c r="F691" s="33" t="s">
        <v>144</v>
      </c>
      <c r="G691" s="33">
        <v>0.49199999999999999</v>
      </c>
      <c r="H691" s="33">
        <v>0.45</v>
      </c>
      <c r="I691" s="33"/>
      <c r="J691" s="29"/>
      <c r="K691" s="31">
        <f t="shared" si="27"/>
        <v>16500</v>
      </c>
      <c r="L691" s="31">
        <f>13/(0.01*0.01)</f>
        <v>130000</v>
      </c>
      <c r="M691" s="31">
        <f t="shared" si="32"/>
        <v>199999.99999999997</v>
      </c>
      <c r="N691" s="32">
        <f t="shared" si="30"/>
        <v>4.2174839442139067</v>
      </c>
    </row>
    <row r="692" spans="1:16" x14ac:dyDescent="0.3">
      <c r="A692" s="28">
        <v>1</v>
      </c>
      <c r="B692" s="28">
        <v>72</v>
      </c>
      <c r="C692" s="28">
        <v>3</v>
      </c>
      <c r="D692" s="29" t="s">
        <v>142</v>
      </c>
      <c r="E692" s="30" t="s">
        <v>17</v>
      </c>
      <c r="F692" s="33" t="s">
        <v>145</v>
      </c>
      <c r="G692" s="33">
        <v>0.25700000000000001</v>
      </c>
      <c r="H692" s="33">
        <v>0.214</v>
      </c>
      <c r="I692" s="33"/>
      <c r="J692" s="29"/>
      <c r="K692" s="31">
        <f t="shared" si="27"/>
        <v>16500</v>
      </c>
      <c r="L692" s="31">
        <f>13/(0.01*0.01)</f>
        <v>130000</v>
      </c>
      <c r="M692" s="31">
        <f t="shared" si="32"/>
        <v>199999.99999999997</v>
      </c>
      <c r="N692" s="32">
        <f t="shared" si="30"/>
        <v>4.2174839442139067</v>
      </c>
    </row>
    <row r="693" spans="1:16" x14ac:dyDescent="0.3">
      <c r="A693" s="28">
        <v>1</v>
      </c>
      <c r="B693" s="28">
        <v>72</v>
      </c>
      <c r="C693" s="28">
        <v>3</v>
      </c>
      <c r="D693" s="29" t="s">
        <v>142</v>
      </c>
      <c r="E693" s="30" t="s">
        <v>17</v>
      </c>
      <c r="F693" s="33" t="s">
        <v>146</v>
      </c>
      <c r="G693" s="33">
        <v>0.32100000000000001</v>
      </c>
      <c r="H693" s="33">
        <v>0.27800000000000002</v>
      </c>
      <c r="I693" s="33"/>
      <c r="J693" s="29"/>
      <c r="K693" s="31">
        <f t="shared" si="27"/>
        <v>16500</v>
      </c>
      <c r="L693" s="31">
        <f>13/(0.01*0.01)</f>
        <v>130000</v>
      </c>
      <c r="M693" s="31">
        <f t="shared" si="32"/>
        <v>199999.99999999997</v>
      </c>
      <c r="N693" s="32">
        <f t="shared" si="30"/>
        <v>4.2174839442139067</v>
      </c>
    </row>
    <row r="694" spans="1:16" x14ac:dyDescent="0.3">
      <c r="A694" s="28">
        <v>2</v>
      </c>
      <c r="B694" s="28">
        <v>72</v>
      </c>
      <c r="C694" s="28">
        <v>6</v>
      </c>
      <c r="D694" s="29" t="s">
        <v>142</v>
      </c>
      <c r="E694" s="30" t="s">
        <v>17</v>
      </c>
      <c r="F694" s="33" t="s">
        <v>143</v>
      </c>
      <c r="G694" s="33">
        <v>0.28299999999999997</v>
      </c>
      <c r="H694" s="33">
        <v>0.24</v>
      </c>
      <c r="I694" s="33">
        <v>0.16400000000000001</v>
      </c>
      <c r="J694" s="29">
        <f>I694-0.0202</f>
        <v>0.14380000000000001</v>
      </c>
      <c r="K694" s="31">
        <f t="shared" ref="K694:K757" si="33">AVERAGE(L694:M694)*0.1</f>
        <v>16000</v>
      </c>
      <c r="L694" s="31">
        <f>12/(0.01*0.01)</f>
        <v>120000</v>
      </c>
      <c r="M694" s="31">
        <f t="shared" si="32"/>
        <v>199999.99999999997</v>
      </c>
      <c r="N694" s="32">
        <f t="shared" si="30"/>
        <v>4.204119982655925</v>
      </c>
      <c r="O694" s="31">
        <f>J694/K694</f>
        <v>8.9874999999999999E-6</v>
      </c>
      <c r="P694" s="32">
        <f>J694/N694</f>
        <v>3.4204542352084658E-2</v>
      </c>
    </row>
    <row r="695" spans="1:16" x14ac:dyDescent="0.3">
      <c r="A695" s="28">
        <v>2</v>
      </c>
      <c r="B695" s="28">
        <v>72</v>
      </c>
      <c r="C695" s="28">
        <v>6</v>
      </c>
      <c r="D695" s="29" t="s">
        <v>142</v>
      </c>
      <c r="E695" s="30" t="s">
        <v>17</v>
      </c>
      <c r="F695" s="33" t="s">
        <v>144</v>
      </c>
      <c r="G695" s="33">
        <v>0.21099999999999999</v>
      </c>
      <c r="H695" s="33">
        <v>0.16800000000000001</v>
      </c>
      <c r="I695" s="33"/>
      <c r="J695" s="29"/>
      <c r="K695" s="31">
        <f t="shared" si="33"/>
        <v>16000</v>
      </c>
      <c r="L695" s="31">
        <f>12/(0.01*0.01)</f>
        <v>120000</v>
      </c>
      <c r="M695" s="31">
        <f t="shared" si="32"/>
        <v>199999.99999999997</v>
      </c>
      <c r="N695" s="32">
        <f t="shared" si="30"/>
        <v>4.204119982655925</v>
      </c>
    </row>
    <row r="696" spans="1:16" x14ac:dyDescent="0.3">
      <c r="A696" s="28">
        <v>2</v>
      </c>
      <c r="B696" s="28">
        <v>72</v>
      </c>
      <c r="C696" s="28">
        <v>6</v>
      </c>
      <c r="D696" s="29" t="s">
        <v>142</v>
      </c>
      <c r="E696" s="30" t="s">
        <v>17</v>
      </c>
      <c r="F696" s="33" t="s">
        <v>145</v>
      </c>
      <c r="G696" s="33">
        <v>0.18099999999999999</v>
      </c>
      <c r="H696" s="33">
        <v>0.13800000000000001</v>
      </c>
      <c r="I696" s="33"/>
      <c r="J696" s="29"/>
      <c r="K696" s="31">
        <f t="shared" si="33"/>
        <v>16000</v>
      </c>
      <c r="L696" s="31">
        <f>12/(0.01*0.01)</f>
        <v>120000</v>
      </c>
      <c r="M696" s="31">
        <f t="shared" si="32"/>
        <v>199999.99999999997</v>
      </c>
      <c r="N696" s="32">
        <f t="shared" si="30"/>
        <v>4.204119982655925</v>
      </c>
    </row>
    <row r="697" spans="1:16" x14ac:dyDescent="0.3">
      <c r="A697" s="28">
        <v>2</v>
      </c>
      <c r="B697" s="28">
        <v>72</v>
      </c>
      <c r="C697" s="28">
        <v>6</v>
      </c>
      <c r="D697" s="29" t="s">
        <v>142</v>
      </c>
      <c r="E697" s="30" t="s">
        <v>17</v>
      </c>
      <c r="F697" s="33" t="s">
        <v>146</v>
      </c>
      <c r="G697" s="33">
        <v>0.154</v>
      </c>
      <c r="H697" s="33">
        <v>0.111</v>
      </c>
      <c r="I697" s="33"/>
      <c r="J697" s="29"/>
      <c r="K697" s="31">
        <f t="shared" si="33"/>
        <v>16000</v>
      </c>
      <c r="L697" s="31">
        <f>12/(0.01*0.01)</f>
        <v>120000</v>
      </c>
      <c r="M697" s="31">
        <f t="shared" si="32"/>
        <v>199999.99999999997</v>
      </c>
      <c r="N697" s="32">
        <f t="shared" si="30"/>
        <v>4.204119982655925</v>
      </c>
    </row>
    <row r="698" spans="1:16" x14ac:dyDescent="0.3">
      <c r="A698" s="28">
        <v>3</v>
      </c>
      <c r="B698" s="28">
        <v>72</v>
      </c>
      <c r="C698" s="28">
        <v>9</v>
      </c>
      <c r="D698" s="29" t="s">
        <v>142</v>
      </c>
      <c r="E698" s="30" t="s">
        <v>17</v>
      </c>
      <c r="F698" s="33" t="s">
        <v>143</v>
      </c>
      <c r="G698" s="33">
        <v>0.23799999999999999</v>
      </c>
      <c r="H698" s="33">
        <v>0.19500000000000001</v>
      </c>
      <c r="I698" s="33">
        <v>0.17199999999999999</v>
      </c>
      <c r="J698" s="29">
        <f>I698-0.0202</f>
        <v>0.15179999999999999</v>
      </c>
      <c r="K698" s="31">
        <f t="shared" si="33"/>
        <v>9500</v>
      </c>
      <c r="L698" s="31">
        <f>9/(0.01*0.01)</f>
        <v>90000</v>
      </c>
      <c r="M698" s="31">
        <f>1/(0.001*0.01)</f>
        <v>99999.999999999985</v>
      </c>
      <c r="N698" s="32">
        <f t="shared" si="30"/>
        <v>3.9777236052888476</v>
      </c>
      <c r="O698" s="31">
        <f>J698/K698</f>
        <v>1.5978947368421052E-5</v>
      </c>
      <c r="P698" s="32">
        <f>J698/N698</f>
        <v>3.8162530900378341E-2</v>
      </c>
    </row>
    <row r="699" spans="1:16" x14ac:dyDescent="0.3">
      <c r="A699" s="28">
        <v>3</v>
      </c>
      <c r="B699" s="28">
        <v>72</v>
      </c>
      <c r="C699" s="28">
        <v>9</v>
      </c>
      <c r="D699" s="29" t="s">
        <v>142</v>
      </c>
      <c r="E699" s="30" t="s">
        <v>17</v>
      </c>
      <c r="F699" s="33" t="s">
        <v>144</v>
      </c>
      <c r="G699" s="33">
        <v>0.19500000000000001</v>
      </c>
      <c r="H699" s="33">
        <v>0.152</v>
      </c>
      <c r="I699" s="33"/>
      <c r="J699" s="29"/>
      <c r="K699" s="31">
        <f t="shared" si="33"/>
        <v>9500</v>
      </c>
      <c r="L699" s="31">
        <f>9/(0.01*0.01)</f>
        <v>90000</v>
      </c>
      <c r="M699" s="31">
        <f>1/(0.001*0.01)</f>
        <v>99999.999999999985</v>
      </c>
      <c r="N699" s="32">
        <f t="shared" si="30"/>
        <v>3.9777236052888476</v>
      </c>
    </row>
    <row r="700" spans="1:16" x14ac:dyDescent="0.3">
      <c r="A700" s="28">
        <v>3</v>
      </c>
      <c r="B700" s="28">
        <v>72</v>
      </c>
      <c r="C700" s="28">
        <v>9</v>
      </c>
      <c r="D700" s="29" t="s">
        <v>142</v>
      </c>
      <c r="E700" s="30" t="s">
        <v>17</v>
      </c>
      <c r="F700" s="33" t="s">
        <v>145</v>
      </c>
      <c r="G700" s="33">
        <v>0.20499999999999999</v>
      </c>
      <c r="H700" s="33">
        <v>0.16200000000000001</v>
      </c>
      <c r="I700" s="33"/>
      <c r="J700" s="29"/>
      <c r="K700" s="31">
        <f t="shared" si="33"/>
        <v>9500</v>
      </c>
      <c r="L700" s="31">
        <f>9/(0.01*0.01)</f>
        <v>90000</v>
      </c>
      <c r="M700" s="31">
        <f>1/(0.001*0.01)</f>
        <v>99999.999999999985</v>
      </c>
      <c r="N700" s="32">
        <f t="shared" si="30"/>
        <v>3.9777236052888476</v>
      </c>
    </row>
    <row r="701" spans="1:16" x14ac:dyDescent="0.3">
      <c r="A701" s="28">
        <v>3</v>
      </c>
      <c r="B701" s="28">
        <v>72</v>
      </c>
      <c r="C701" s="28">
        <v>9</v>
      </c>
      <c r="D701" s="29" t="s">
        <v>142</v>
      </c>
      <c r="E701" s="30" t="s">
        <v>17</v>
      </c>
      <c r="F701" s="33" t="s">
        <v>146</v>
      </c>
      <c r="G701" s="33">
        <v>0.22</v>
      </c>
      <c r="H701" s="33">
        <v>0.17699999999999999</v>
      </c>
      <c r="I701" s="33"/>
      <c r="J701" s="29"/>
      <c r="K701" s="31">
        <f t="shared" si="33"/>
        <v>9500</v>
      </c>
      <c r="L701" s="31">
        <f>9/(0.01*0.01)</f>
        <v>90000</v>
      </c>
      <c r="M701" s="31">
        <f>1/(0.001*0.01)</f>
        <v>99999.999999999985</v>
      </c>
      <c r="N701" s="32">
        <f t="shared" si="30"/>
        <v>3.9777236052888476</v>
      </c>
    </row>
    <row r="702" spans="1:16" x14ac:dyDescent="0.3">
      <c r="A702" s="28">
        <v>4</v>
      </c>
      <c r="B702" s="28">
        <v>72</v>
      </c>
      <c r="C702" s="28">
        <v>3</v>
      </c>
      <c r="D702" s="29" t="s">
        <v>142</v>
      </c>
      <c r="E702" s="30" t="s">
        <v>17</v>
      </c>
      <c r="F702" s="33" t="s">
        <v>143</v>
      </c>
      <c r="G702" s="33">
        <v>0.17499999999999999</v>
      </c>
      <c r="H702" s="33">
        <v>0.128</v>
      </c>
      <c r="I702" s="33">
        <v>0.20399999999999999</v>
      </c>
      <c r="J702" s="29">
        <f>I702-0.0202</f>
        <v>0.18379999999999999</v>
      </c>
      <c r="K702" s="31">
        <f t="shared" si="33"/>
        <v>44500</v>
      </c>
      <c r="L702" s="31">
        <f>19/(0.01*0.01)</f>
        <v>190000</v>
      </c>
      <c r="M702" s="31">
        <f>7/(0.001*0.01)</f>
        <v>700000</v>
      </c>
      <c r="N702" s="32">
        <f t="shared" si="30"/>
        <v>4.648360010980932</v>
      </c>
      <c r="O702" s="31">
        <f>J702/K702</f>
        <v>4.1303370786516852E-6</v>
      </c>
      <c r="P702" s="32">
        <f>J702/N702</f>
        <v>3.954082720912426E-2</v>
      </c>
    </row>
    <row r="703" spans="1:16" x14ac:dyDescent="0.3">
      <c r="A703" s="28">
        <v>4</v>
      </c>
      <c r="B703" s="28">
        <v>72</v>
      </c>
      <c r="C703" s="28">
        <v>3</v>
      </c>
      <c r="D703" s="29" t="s">
        <v>142</v>
      </c>
      <c r="E703" s="30" t="s">
        <v>17</v>
      </c>
      <c r="F703" s="33" t="s">
        <v>144</v>
      </c>
      <c r="G703" s="33">
        <v>0.26200000000000001</v>
      </c>
      <c r="H703" s="33">
        <v>0.215</v>
      </c>
      <c r="I703" s="33"/>
      <c r="J703" s="29"/>
      <c r="K703" s="31">
        <f t="shared" si="33"/>
        <v>44500</v>
      </c>
      <c r="L703" s="31">
        <f>19/(0.01*0.01)</f>
        <v>190000</v>
      </c>
      <c r="M703" s="31">
        <f>7/(0.001*0.01)</f>
        <v>700000</v>
      </c>
      <c r="N703" s="32">
        <f t="shared" si="30"/>
        <v>4.648360010980932</v>
      </c>
    </row>
    <row r="704" spans="1:16" x14ac:dyDescent="0.3">
      <c r="A704" s="28">
        <v>4</v>
      </c>
      <c r="B704" s="28">
        <v>72</v>
      </c>
      <c r="C704" s="28">
        <v>3</v>
      </c>
      <c r="D704" s="29" t="s">
        <v>142</v>
      </c>
      <c r="E704" s="30" t="s">
        <v>17</v>
      </c>
      <c r="F704" s="33" t="s">
        <v>145</v>
      </c>
      <c r="G704" s="33">
        <v>0.27900000000000003</v>
      </c>
      <c r="H704" s="33">
        <v>0.23200000000000001</v>
      </c>
      <c r="I704" s="33"/>
      <c r="J704" s="29"/>
      <c r="K704" s="31">
        <f t="shared" si="33"/>
        <v>44500</v>
      </c>
      <c r="L704" s="31">
        <f>19/(0.01*0.01)</f>
        <v>190000</v>
      </c>
      <c r="M704" s="31">
        <f>7/(0.001*0.01)</f>
        <v>700000</v>
      </c>
      <c r="N704" s="32">
        <f t="shared" si="30"/>
        <v>4.648360010980932</v>
      </c>
    </row>
    <row r="705" spans="1:16" x14ac:dyDescent="0.3">
      <c r="A705" s="28">
        <v>4</v>
      </c>
      <c r="B705" s="28">
        <v>72</v>
      </c>
      <c r="C705" s="28">
        <v>3</v>
      </c>
      <c r="D705" s="29" t="s">
        <v>142</v>
      </c>
      <c r="E705" s="30" t="s">
        <v>17</v>
      </c>
      <c r="F705" s="33" t="s">
        <v>146</v>
      </c>
      <c r="G705" s="33">
        <v>0.28599999999999998</v>
      </c>
      <c r="H705" s="33">
        <v>0.23899999999999999</v>
      </c>
      <c r="I705" s="33"/>
      <c r="J705" s="29"/>
      <c r="K705" s="31">
        <f t="shared" si="33"/>
        <v>44500</v>
      </c>
      <c r="L705" s="31">
        <f>19/(0.01*0.01)</f>
        <v>190000</v>
      </c>
      <c r="M705" s="31">
        <f>7/(0.001*0.01)</f>
        <v>700000</v>
      </c>
      <c r="N705" s="32">
        <f t="shared" si="30"/>
        <v>4.648360010980932</v>
      </c>
    </row>
    <row r="706" spans="1:16" x14ac:dyDescent="0.3">
      <c r="A706" s="28">
        <v>1</v>
      </c>
      <c r="B706" s="28">
        <v>24</v>
      </c>
      <c r="C706" s="28">
        <v>1</v>
      </c>
      <c r="D706" s="29" t="s">
        <v>147</v>
      </c>
      <c r="E706" s="30" t="s">
        <v>16</v>
      </c>
      <c r="F706" s="29" t="s">
        <v>148</v>
      </c>
      <c r="G706" s="29">
        <v>0.374</v>
      </c>
      <c r="H706" s="29">
        <v>0.32900000000000001</v>
      </c>
      <c r="I706" s="29">
        <v>0.33100000000000002</v>
      </c>
      <c r="J706" s="29">
        <f>I706-0.0202</f>
        <v>0.31080000000000002</v>
      </c>
      <c r="K706" s="31">
        <f t="shared" si="33"/>
        <v>7000</v>
      </c>
      <c r="L706" s="31">
        <f>7/(0.01*0.01)</f>
        <v>70000</v>
      </c>
      <c r="N706" s="32">
        <f t="shared" si="30"/>
        <v>3.8450980400142569</v>
      </c>
      <c r="O706" s="31">
        <f>J706/K706</f>
        <v>4.4400000000000002E-5</v>
      </c>
      <c r="P706" s="32">
        <f>J706/N706</f>
        <v>8.0830188662458044E-2</v>
      </c>
    </row>
    <row r="707" spans="1:16" x14ac:dyDescent="0.3">
      <c r="A707" s="28">
        <v>1</v>
      </c>
      <c r="B707" s="28">
        <v>24</v>
      </c>
      <c r="C707" s="28">
        <v>1</v>
      </c>
      <c r="D707" s="29" t="s">
        <v>147</v>
      </c>
      <c r="E707" s="30" t="s">
        <v>16</v>
      </c>
      <c r="F707" s="29" t="s">
        <v>149</v>
      </c>
      <c r="G707" s="29">
        <v>0.47099999999999997</v>
      </c>
      <c r="H707" s="29">
        <v>0.42699999999999999</v>
      </c>
      <c r="I707" s="29"/>
      <c r="J707" s="29"/>
      <c r="K707" s="31">
        <f t="shared" si="33"/>
        <v>7000</v>
      </c>
      <c r="L707" s="31">
        <f>7/(0.01*0.01)</f>
        <v>70000</v>
      </c>
      <c r="N707" s="32">
        <f t="shared" si="30"/>
        <v>3.8450980400142569</v>
      </c>
    </row>
    <row r="708" spans="1:16" x14ac:dyDescent="0.3">
      <c r="A708" s="28">
        <v>1</v>
      </c>
      <c r="B708" s="28">
        <v>24</v>
      </c>
      <c r="C708" s="28">
        <v>1</v>
      </c>
      <c r="D708" s="29" t="s">
        <v>147</v>
      </c>
      <c r="E708" s="30" t="s">
        <v>16</v>
      </c>
      <c r="F708" s="29" t="s">
        <v>150</v>
      </c>
      <c r="G708" s="29">
        <v>0.25600000000000001</v>
      </c>
      <c r="H708" s="29">
        <v>0.21099999999999999</v>
      </c>
      <c r="I708" s="29"/>
      <c r="J708" s="29"/>
      <c r="K708" s="31">
        <f t="shared" si="33"/>
        <v>7000</v>
      </c>
      <c r="L708" s="31">
        <f>7/(0.01*0.01)</f>
        <v>70000</v>
      </c>
      <c r="N708" s="32">
        <f t="shared" si="30"/>
        <v>3.8450980400142569</v>
      </c>
    </row>
    <row r="709" spans="1:16" x14ac:dyDescent="0.3">
      <c r="A709" s="28">
        <v>1</v>
      </c>
      <c r="B709" s="28">
        <v>24</v>
      </c>
      <c r="C709" s="28">
        <v>1</v>
      </c>
      <c r="D709" s="29" t="s">
        <v>147</v>
      </c>
      <c r="E709" s="30" t="s">
        <v>16</v>
      </c>
      <c r="F709" s="29" t="s">
        <v>151</v>
      </c>
      <c r="G709" s="29">
        <v>0.40200000000000002</v>
      </c>
      <c r="H709" s="29">
        <v>0.35699999999999998</v>
      </c>
      <c r="I709" s="29"/>
      <c r="J709" s="29"/>
      <c r="K709" s="31">
        <f t="shared" si="33"/>
        <v>7000</v>
      </c>
      <c r="L709" s="31">
        <f>7/(0.01*0.01)</f>
        <v>70000</v>
      </c>
      <c r="N709" s="32">
        <f t="shared" si="30"/>
        <v>3.8450980400142569</v>
      </c>
    </row>
    <row r="710" spans="1:16" x14ac:dyDescent="0.3">
      <c r="A710" s="28">
        <v>2</v>
      </c>
      <c r="B710" s="28">
        <v>24</v>
      </c>
      <c r="C710" s="28">
        <v>4</v>
      </c>
      <c r="D710" s="29" t="s">
        <v>147</v>
      </c>
      <c r="E710" s="30" t="s">
        <v>16</v>
      </c>
      <c r="F710" s="33" t="s">
        <v>148</v>
      </c>
      <c r="G710" s="33">
        <v>0.16</v>
      </c>
      <c r="H710" s="33">
        <v>0.115</v>
      </c>
      <c r="I710" s="33">
        <v>9.9000000000000005E-2</v>
      </c>
      <c r="J710" s="29">
        <f>I710-0.0202</f>
        <v>7.8800000000000009E-2</v>
      </c>
      <c r="K710" s="31">
        <f t="shared" si="33"/>
        <v>3000</v>
      </c>
      <c r="L710" s="31">
        <f>3/(0.01*0.01)</f>
        <v>30000</v>
      </c>
      <c r="N710" s="32">
        <f t="shared" si="30"/>
        <v>3.4771212547196626</v>
      </c>
      <c r="O710" s="31">
        <f>J710/K710</f>
        <v>2.626666666666667E-5</v>
      </c>
      <c r="P710" s="32">
        <f>J710/N710</f>
        <v>2.2662425100373192E-2</v>
      </c>
    </row>
    <row r="711" spans="1:16" x14ac:dyDescent="0.3">
      <c r="A711" s="28">
        <v>2</v>
      </c>
      <c r="B711" s="28">
        <v>24</v>
      </c>
      <c r="C711" s="28">
        <v>4</v>
      </c>
      <c r="D711" s="29" t="s">
        <v>147</v>
      </c>
      <c r="E711" s="30" t="s">
        <v>16</v>
      </c>
      <c r="F711" s="33" t="s">
        <v>149</v>
      </c>
      <c r="G711" s="33">
        <v>0.153</v>
      </c>
      <c r="H711" s="33">
        <v>0.109</v>
      </c>
      <c r="I711" s="33"/>
      <c r="J711" s="29"/>
      <c r="K711" s="31">
        <f t="shared" si="33"/>
        <v>3000</v>
      </c>
      <c r="L711" s="31">
        <f>3/(0.01*0.01)</f>
        <v>30000</v>
      </c>
      <c r="N711" s="32">
        <f t="shared" si="30"/>
        <v>3.4771212547196626</v>
      </c>
    </row>
    <row r="712" spans="1:16" x14ac:dyDescent="0.3">
      <c r="A712" s="28">
        <v>2</v>
      </c>
      <c r="B712" s="28">
        <v>24</v>
      </c>
      <c r="C712" s="28">
        <v>4</v>
      </c>
      <c r="D712" s="29" t="s">
        <v>147</v>
      </c>
      <c r="E712" s="30" t="s">
        <v>16</v>
      </c>
      <c r="F712" s="33" t="s">
        <v>150</v>
      </c>
      <c r="G712" s="33">
        <v>0.115</v>
      </c>
      <c r="H712" s="33">
        <v>7.0999999999999994E-2</v>
      </c>
      <c r="I712" s="33"/>
      <c r="J712" s="29"/>
      <c r="K712" s="31">
        <f t="shared" si="33"/>
        <v>3000</v>
      </c>
      <c r="L712" s="31">
        <f>3/(0.01*0.01)</f>
        <v>30000</v>
      </c>
      <c r="N712" s="32">
        <f t="shared" si="30"/>
        <v>3.4771212547196626</v>
      </c>
    </row>
    <row r="713" spans="1:16" x14ac:dyDescent="0.3">
      <c r="A713" s="28">
        <v>2</v>
      </c>
      <c r="B713" s="28">
        <v>24</v>
      </c>
      <c r="C713" s="28">
        <v>4</v>
      </c>
      <c r="D713" s="29" t="s">
        <v>147</v>
      </c>
      <c r="E713" s="30" t="s">
        <v>16</v>
      </c>
      <c r="F713" s="33" t="s">
        <v>151</v>
      </c>
      <c r="G713" s="33">
        <v>0.14599999999999999</v>
      </c>
      <c r="H713" s="33">
        <v>0.10100000000000001</v>
      </c>
      <c r="I713" s="33"/>
      <c r="J713" s="29"/>
      <c r="K713" s="31">
        <f t="shared" si="33"/>
        <v>3000</v>
      </c>
      <c r="L713" s="31">
        <f>3/(0.01*0.01)</f>
        <v>30000</v>
      </c>
      <c r="N713" s="32">
        <f t="shared" si="30"/>
        <v>3.4771212547196626</v>
      </c>
    </row>
    <row r="714" spans="1:16" x14ac:dyDescent="0.3">
      <c r="A714" s="28">
        <v>3</v>
      </c>
      <c r="B714" s="28">
        <v>24</v>
      </c>
      <c r="C714" s="28">
        <v>7</v>
      </c>
      <c r="D714" s="29" t="s">
        <v>147</v>
      </c>
      <c r="E714" s="30" t="s">
        <v>16</v>
      </c>
      <c r="F714" s="33" t="s">
        <v>148</v>
      </c>
      <c r="G714" s="33">
        <v>0.114</v>
      </c>
      <c r="H714" s="33">
        <v>7.0999999999999994E-2</v>
      </c>
      <c r="I714" s="33">
        <v>6.9000000000000006E-2</v>
      </c>
      <c r="J714" s="29">
        <f>I714-0.0202</f>
        <v>4.880000000000001E-2</v>
      </c>
      <c r="K714" s="31">
        <f t="shared" si="33"/>
        <v>6000</v>
      </c>
      <c r="L714" s="31">
        <f>2/(0.01*0.01)</f>
        <v>20000</v>
      </c>
      <c r="M714" s="31">
        <f t="shared" ref="M714:M721" si="34">1/(0.001*0.01)</f>
        <v>99999.999999999985</v>
      </c>
      <c r="N714" s="32">
        <f t="shared" si="30"/>
        <v>3.7781512503836434</v>
      </c>
      <c r="O714" s="31">
        <f>J714/K714</f>
        <v>8.1333333333333356E-6</v>
      </c>
      <c r="P714" s="32">
        <f>J714/N714</f>
        <v>1.2916370141360732E-2</v>
      </c>
    </row>
    <row r="715" spans="1:16" x14ac:dyDescent="0.3">
      <c r="A715" s="28">
        <v>3</v>
      </c>
      <c r="B715" s="28">
        <v>24</v>
      </c>
      <c r="C715" s="28">
        <v>7</v>
      </c>
      <c r="D715" s="29" t="s">
        <v>147</v>
      </c>
      <c r="E715" s="30" t="s">
        <v>16</v>
      </c>
      <c r="F715" s="33" t="s">
        <v>149</v>
      </c>
      <c r="G715" s="33">
        <v>0.13</v>
      </c>
      <c r="H715" s="33">
        <v>8.6999999999999994E-2</v>
      </c>
      <c r="I715" s="33"/>
      <c r="J715" s="29"/>
      <c r="K715" s="31">
        <f t="shared" si="33"/>
        <v>6000</v>
      </c>
      <c r="L715" s="31">
        <f>2/(0.01*0.01)</f>
        <v>20000</v>
      </c>
      <c r="M715" s="31">
        <f t="shared" si="34"/>
        <v>99999.999999999985</v>
      </c>
      <c r="N715" s="32">
        <f t="shared" si="30"/>
        <v>3.7781512503836434</v>
      </c>
    </row>
    <row r="716" spans="1:16" x14ac:dyDescent="0.3">
      <c r="A716" s="28">
        <v>3</v>
      </c>
      <c r="B716" s="28">
        <v>24</v>
      </c>
      <c r="C716" s="28">
        <v>7</v>
      </c>
      <c r="D716" s="29" t="s">
        <v>147</v>
      </c>
      <c r="E716" s="30" t="s">
        <v>16</v>
      </c>
      <c r="F716" s="33" t="s">
        <v>150</v>
      </c>
      <c r="G716" s="33">
        <v>8.1000000000000003E-2</v>
      </c>
      <c r="H716" s="33">
        <v>3.7999999999999999E-2</v>
      </c>
      <c r="I716" s="33"/>
      <c r="J716" s="29"/>
      <c r="K716" s="31">
        <f t="shared" si="33"/>
        <v>6000</v>
      </c>
      <c r="L716" s="31">
        <f>2/(0.01*0.01)</f>
        <v>20000</v>
      </c>
      <c r="M716" s="31">
        <f t="shared" si="34"/>
        <v>99999.999999999985</v>
      </c>
      <c r="N716" s="32">
        <f t="shared" si="30"/>
        <v>3.7781512503836434</v>
      </c>
    </row>
    <row r="717" spans="1:16" x14ac:dyDescent="0.3">
      <c r="A717" s="28">
        <v>3</v>
      </c>
      <c r="B717" s="28">
        <v>24</v>
      </c>
      <c r="C717" s="28">
        <v>7</v>
      </c>
      <c r="D717" s="29" t="s">
        <v>147</v>
      </c>
      <c r="E717" s="30" t="s">
        <v>16</v>
      </c>
      <c r="F717" s="33" t="s">
        <v>151</v>
      </c>
      <c r="G717" s="33">
        <v>0.123</v>
      </c>
      <c r="H717" s="33">
        <v>0.08</v>
      </c>
      <c r="I717" s="33"/>
      <c r="J717" s="29"/>
      <c r="K717" s="31">
        <f t="shared" si="33"/>
        <v>6000</v>
      </c>
      <c r="L717" s="31">
        <f>2/(0.01*0.01)</f>
        <v>20000</v>
      </c>
      <c r="M717" s="31">
        <f t="shared" si="34"/>
        <v>99999.999999999985</v>
      </c>
      <c r="N717" s="32">
        <f t="shared" si="30"/>
        <v>3.7781512503836434</v>
      </c>
    </row>
    <row r="718" spans="1:16" x14ac:dyDescent="0.3">
      <c r="A718" s="28">
        <v>4</v>
      </c>
      <c r="B718" s="28">
        <v>24</v>
      </c>
      <c r="C718" s="28">
        <v>1</v>
      </c>
      <c r="D718" s="29" t="s">
        <v>147</v>
      </c>
      <c r="E718" s="30" t="s">
        <v>16</v>
      </c>
      <c r="F718" s="29" t="s">
        <v>148</v>
      </c>
      <c r="G718" s="29">
        <v>0.30599999999999999</v>
      </c>
      <c r="H718" s="29">
        <v>0.26300000000000001</v>
      </c>
      <c r="I718" s="29">
        <v>0.307</v>
      </c>
      <c r="J718" s="29">
        <f>I718-0.0202</f>
        <v>0.2868</v>
      </c>
      <c r="K718" s="31">
        <f t="shared" si="33"/>
        <v>12500</v>
      </c>
      <c r="L718" s="31">
        <f>15/(0.01*0.01)</f>
        <v>150000</v>
      </c>
      <c r="M718" s="31">
        <f t="shared" si="34"/>
        <v>99999.999999999985</v>
      </c>
      <c r="N718" s="32">
        <f t="shared" si="30"/>
        <v>4.0969100130080562</v>
      </c>
      <c r="O718" s="31">
        <f>J718/K718</f>
        <v>2.2943999999999999E-5</v>
      </c>
      <c r="P718" s="32">
        <f>J718/N718</f>
        <v>7.0003978385999283E-2</v>
      </c>
    </row>
    <row r="719" spans="1:16" x14ac:dyDescent="0.3">
      <c r="A719" s="28">
        <v>4</v>
      </c>
      <c r="B719" s="28">
        <v>24</v>
      </c>
      <c r="C719" s="28">
        <v>1</v>
      </c>
      <c r="D719" s="29" t="s">
        <v>147</v>
      </c>
      <c r="E719" s="30" t="s">
        <v>16</v>
      </c>
      <c r="F719" s="29" t="s">
        <v>149</v>
      </c>
      <c r="G719" s="29">
        <v>0.42699999999999999</v>
      </c>
      <c r="H719" s="29">
        <v>0.38300000000000001</v>
      </c>
      <c r="I719" s="29"/>
      <c r="J719" s="29"/>
      <c r="K719" s="31">
        <f t="shared" si="33"/>
        <v>12500</v>
      </c>
      <c r="L719" s="31">
        <f>15/(0.01*0.01)</f>
        <v>150000</v>
      </c>
      <c r="M719" s="31">
        <f t="shared" si="34"/>
        <v>99999.999999999985</v>
      </c>
      <c r="N719" s="32">
        <f t="shared" si="30"/>
        <v>4.0969100130080562</v>
      </c>
    </row>
    <row r="720" spans="1:16" x14ac:dyDescent="0.3">
      <c r="A720" s="28">
        <v>4</v>
      </c>
      <c r="B720" s="28">
        <v>24</v>
      </c>
      <c r="C720" s="28">
        <v>1</v>
      </c>
      <c r="D720" s="29" t="s">
        <v>147</v>
      </c>
      <c r="E720" s="30" t="s">
        <v>16</v>
      </c>
      <c r="F720" s="29" t="s">
        <v>150</v>
      </c>
      <c r="G720" s="29">
        <v>0.35099999999999998</v>
      </c>
      <c r="H720" s="29">
        <v>0.308</v>
      </c>
      <c r="I720" s="29"/>
      <c r="J720" s="29"/>
      <c r="K720" s="31">
        <f t="shared" si="33"/>
        <v>12500</v>
      </c>
      <c r="L720" s="31">
        <f>15/(0.01*0.01)</f>
        <v>150000</v>
      </c>
      <c r="M720" s="31">
        <f t="shared" si="34"/>
        <v>99999.999999999985</v>
      </c>
      <c r="N720" s="32">
        <f t="shared" si="30"/>
        <v>4.0969100130080562</v>
      </c>
    </row>
    <row r="721" spans="1:16" x14ac:dyDescent="0.3">
      <c r="A721" s="28">
        <v>4</v>
      </c>
      <c r="B721" s="28">
        <v>24</v>
      </c>
      <c r="C721" s="28">
        <v>1</v>
      </c>
      <c r="D721" s="29" t="s">
        <v>147</v>
      </c>
      <c r="E721" s="30" t="s">
        <v>16</v>
      </c>
      <c r="F721" s="29" t="s">
        <v>151</v>
      </c>
      <c r="G721" s="29">
        <v>0.31900000000000001</v>
      </c>
      <c r="H721" s="29">
        <v>0.27500000000000002</v>
      </c>
      <c r="I721" s="29"/>
      <c r="J721" s="29"/>
      <c r="K721" s="31">
        <f t="shared" si="33"/>
        <v>12500</v>
      </c>
      <c r="L721" s="31">
        <f>15/(0.01*0.01)</f>
        <v>150000</v>
      </c>
      <c r="M721" s="31">
        <f t="shared" si="34"/>
        <v>99999.999999999985</v>
      </c>
      <c r="N721" s="32">
        <f t="shared" si="30"/>
        <v>4.0969100130080562</v>
      </c>
    </row>
    <row r="722" spans="1:16" x14ac:dyDescent="0.3">
      <c r="A722" s="28">
        <v>5</v>
      </c>
      <c r="B722" s="28">
        <v>24</v>
      </c>
      <c r="C722" s="28">
        <v>7</v>
      </c>
      <c r="D722" s="29" t="s">
        <v>147</v>
      </c>
      <c r="E722" s="30" t="s">
        <v>16</v>
      </c>
      <c r="F722" s="33" t="s">
        <v>71</v>
      </c>
      <c r="G722" s="33">
        <v>0.217</v>
      </c>
      <c r="H722" s="33">
        <v>0.17299999999999999</v>
      </c>
      <c r="I722" s="33">
        <v>0.186</v>
      </c>
      <c r="J722" s="29">
        <f>I722-0.0202</f>
        <v>0.1658</v>
      </c>
      <c r="K722" s="31">
        <f t="shared" si="33"/>
        <v>31000</v>
      </c>
      <c r="L722" s="31">
        <f>22/(0.01*0.01)</f>
        <v>220000</v>
      </c>
      <c r="M722" s="31">
        <f t="shared" ref="M722:M729" si="35">4/(0.001*0.01)</f>
        <v>399999.99999999994</v>
      </c>
      <c r="N722" s="32">
        <f t="shared" si="30"/>
        <v>4.4913616938342731</v>
      </c>
      <c r="O722" s="31">
        <f>J722/K722</f>
        <v>5.3483870967741933E-6</v>
      </c>
      <c r="P722" s="32">
        <f>J722/N722</f>
        <v>3.6915307940487113E-2</v>
      </c>
    </row>
    <row r="723" spans="1:16" x14ac:dyDescent="0.3">
      <c r="A723" s="28">
        <v>5</v>
      </c>
      <c r="B723" s="28">
        <v>24</v>
      </c>
      <c r="C723" s="28">
        <v>7</v>
      </c>
      <c r="D723" s="29" t="s">
        <v>147</v>
      </c>
      <c r="E723" s="30" t="s">
        <v>16</v>
      </c>
      <c r="F723" s="33" t="s">
        <v>72</v>
      </c>
      <c r="G723" s="33">
        <v>8.5999999999999993E-2</v>
      </c>
      <c r="H723" s="33">
        <v>4.2999999999999997E-2</v>
      </c>
      <c r="I723" s="33"/>
      <c r="J723" s="29"/>
      <c r="K723" s="31">
        <f t="shared" si="33"/>
        <v>31000</v>
      </c>
      <c r="L723" s="31">
        <f>22/(0.01*0.01)</f>
        <v>220000</v>
      </c>
      <c r="M723" s="31">
        <f t="shared" si="35"/>
        <v>399999.99999999994</v>
      </c>
      <c r="N723" s="32">
        <f t="shared" si="30"/>
        <v>4.4913616938342731</v>
      </c>
    </row>
    <row r="724" spans="1:16" x14ac:dyDescent="0.3">
      <c r="A724" s="28">
        <v>5</v>
      </c>
      <c r="B724" s="28">
        <v>24</v>
      </c>
      <c r="C724" s="28">
        <v>7</v>
      </c>
      <c r="D724" s="29" t="s">
        <v>147</v>
      </c>
      <c r="E724" s="30" t="s">
        <v>16</v>
      </c>
      <c r="F724" s="33" t="s">
        <v>73</v>
      </c>
      <c r="G724" s="33">
        <v>0.30299999999999999</v>
      </c>
      <c r="H724" s="33">
        <v>0.25900000000000001</v>
      </c>
      <c r="I724" s="33"/>
      <c r="J724" s="29"/>
      <c r="K724" s="31">
        <f t="shared" si="33"/>
        <v>31000</v>
      </c>
      <c r="L724" s="31">
        <f>22/(0.01*0.01)</f>
        <v>220000</v>
      </c>
      <c r="M724" s="31">
        <f t="shared" si="35"/>
        <v>399999.99999999994</v>
      </c>
      <c r="N724" s="32">
        <f t="shared" si="30"/>
        <v>4.4913616938342731</v>
      </c>
    </row>
    <row r="725" spans="1:16" x14ac:dyDescent="0.3">
      <c r="A725" s="28">
        <v>5</v>
      </c>
      <c r="B725" s="28">
        <v>24</v>
      </c>
      <c r="C725" s="28">
        <v>7</v>
      </c>
      <c r="D725" s="29" t="s">
        <v>147</v>
      </c>
      <c r="E725" s="30" t="s">
        <v>16</v>
      </c>
      <c r="F725" s="33" t="s">
        <v>74</v>
      </c>
      <c r="G725" s="33">
        <v>0.311</v>
      </c>
      <c r="H725" s="33">
        <v>0.26800000000000002</v>
      </c>
      <c r="I725" s="33"/>
      <c r="J725" s="29"/>
      <c r="K725" s="31">
        <f t="shared" si="33"/>
        <v>31000</v>
      </c>
      <c r="L725" s="31">
        <f>22/(0.01*0.01)</f>
        <v>220000</v>
      </c>
      <c r="M725" s="31">
        <f t="shared" si="35"/>
        <v>399999.99999999994</v>
      </c>
      <c r="N725" s="32">
        <f t="shared" si="30"/>
        <v>4.4913616938342731</v>
      </c>
    </row>
    <row r="726" spans="1:16" x14ac:dyDescent="0.3">
      <c r="A726" s="28">
        <v>6</v>
      </c>
      <c r="B726" s="28">
        <v>24</v>
      </c>
      <c r="C726" s="28">
        <v>1</v>
      </c>
      <c r="D726" s="29" t="s">
        <v>147</v>
      </c>
      <c r="E726" s="30" t="s">
        <v>16</v>
      </c>
      <c r="F726" s="33" t="s">
        <v>105</v>
      </c>
      <c r="G726" s="33">
        <v>0.23699999999999999</v>
      </c>
      <c r="H726" s="33">
        <v>0.19400000000000001</v>
      </c>
      <c r="I726" s="33">
        <v>0.215</v>
      </c>
      <c r="J726" s="29">
        <f>I726-0.0202</f>
        <v>0.1948</v>
      </c>
      <c r="K726" s="31">
        <f t="shared" si="33"/>
        <v>30000</v>
      </c>
      <c r="L726" s="31">
        <f>20/(0.01*0.01)</f>
        <v>200000</v>
      </c>
      <c r="M726" s="31">
        <f t="shared" si="35"/>
        <v>399999.99999999994</v>
      </c>
      <c r="N726" s="32">
        <f t="shared" si="30"/>
        <v>4.4771212547196626</v>
      </c>
      <c r="O726" s="31">
        <f>J726/K726</f>
        <v>6.4933333333333336E-6</v>
      </c>
      <c r="P726" s="32">
        <f>J726/N726</f>
        <v>4.3510101450713892E-2</v>
      </c>
    </row>
    <row r="727" spans="1:16" x14ac:dyDescent="0.3">
      <c r="A727" s="28">
        <v>6</v>
      </c>
      <c r="B727" s="28">
        <v>24</v>
      </c>
      <c r="C727" s="28">
        <v>1</v>
      </c>
      <c r="D727" s="29" t="s">
        <v>147</v>
      </c>
      <c r="E727" s="30" t="s">
        <v>16</v>
      </c>
      <c r="F727" s="33" t="s">
        <v>106</v>
      </c>
      <c r="G727" s="33">
        <v>9.8000000000000004E-2</v>
      </c>
      <c r="H727" s="33">
        <v>5.3999999999999999E-2</v>
      </c>
      <c r="I727" s="33"/>
      <c r="J727" s="29"/>
      <c r="K727" s="31">
        <f t="shared" si="33"/>
        <v>30000</v>
      </c>
      <c r="L727" s="31">
        <f>20/(0.01*0.01)</f>
        <v>200000</v>
      </c>
      <c r="M727" s="31">
        <f t="shared" si="35"/>
        <v>399999.99999999994</v>
      </c>
      <c r="N727" s="32">
        <f t="shared" si="30"/>
        <v>4.4771212547196626</v>
      </c>
    </row>
    <row r="728" spans="1:16" x14ac:dyDescent="0.3">
      <c r="A728" s="28">
        <v>6</v>
      </c>
      <c r="B728" s="28">
        <v>24</v>
      </c>
      <c r="C728" s="28">
        <v>1</v>
      </c>
      <c r="D728" s="29" t="s">
        <v>147</v>
      </c>
      <c r="E728" s="30" t="s">
        <v>16</v>
      </c>
      <c r="F728" s="33" t="s">
        <v>107</v>
      </c>
      <c r="G728" s="33">
        <v>0.32100000000000001</v>
      </c>
      <c r="H728" s="33">
        <v>0.27700000000000002</v>
      </c>
      <c r="I728" s="33"/>
      <c r="J728" s="29"/>
      <c r="K728" s="31">
        <f t="shared" si="33"/>
        <v>30000</v>
      </c>
      <c r="L728" s="31">
        <f>20/(0.01*0.01)</f>
        <v>200000</v>
      </c>
      <c r="M728" s="31">
        <f t="shared" si="35"/>
        <v>399999.99999999994</v>
      </c>
      <c r="N728" s="32">
        <f t="shared" si="30"/>
        <v>4.4771212547196626</v>
      </c>
    </row>
    <row r="729" spans="1:16" x14ac:dyDescent="0.3">
      <c r="A729" s="28">
        <v>6</v>
      </c>
      <c r="B729" s="28">
        <v>24</v>
      </c>
      <c r="C729" s="28">
        <v>1</v>
      </c>
      <c r="D729" s="29" t="s">
        <v>147</v>
      </c>
      <c r="E729" s="30" t="s">
        <v>16</v>
      </c>
      <c r="F729" s="33" t="s">
        <v>108</v>
      </c>
      <c r="G729" s="33">
        <v>0.38</v>
      </c>
      <c r="H729" s="33">
        <v>0.33600000000000002</v>
      </c>
      <c r="I729" s="33"/>
      <c r="J729" s="29"/>
      <c r="K729" s="31">
        <f t="shared" si="33"/>
        <v>30000</v>
      </c>
      <c r="L729" s="31">
        <f>20/(0.01*0.01)</f>
        <v>200000</v>
      </c>
      <c r="M729" s="31">
        <f t="shared" si="35"/>
        <v>399999.99999999994</v>
      </c>
      <c r="N729" s="32">
        <f t="shared" si="30"/>
        <v>4.4771212547196626</v>
      </c>
    </row>
    <row r="730" spans="1:16" x14ac:dyDescent="0.3">
      <c r="A730" s="28">
        <v>1</v>
      </c>
      <c r="B730" s="28">
        <v>48</v>
      </c>
      <c r="C730" s="28">
        <v>2</v>
      </c>
      <c r="D730" s="29" t="s">
        <v>147</v>
      </c>
      <c r="E730" s="30" t="s">
        <v>16</v>
      </c>
      <c r="F730" s="33" t="s">
        <v>148</v>
      </c>
      <c r="G730" s="33">
        <v>0.34799999999999998</v>
      </c>
      <c r="H730" s="33">
        <v>0.30399999999999999</v>
      </c>
      <c r="I730" s="33">
        <v>0.45800000000000002</v>
      </c>
      <c r="J730" s="29">
        <f>I730-0.0202</f>
        <v>0.43780000000000002</v>
      </c>
      <c r="K730" s="31">
        <f t="shared" si="33"/>
        <v>7000</v>
      </c>
      <c r="L730" s="31">
        <f>7/(0.01*0.01)</f>
        <v>70000</v>
      </c>
      <c r="N730" s="32">
        <f t="shared" si="30"/>
        <v>3.8450980400142569</v>
      </c>
      <c r="O730" s="31">
        <f>J730/K730</f>
        <v>6.2542857142857151E-5</v>
      </c>
      <c r="P730" s="32">
        <f>J730/N730</f>
        <v>0.1138592554582501</v>
      </c>
    </row>
    <row r="731" spans="1:16" x14ac:dyDescent="0.3">
      <c r="A731" s="28">
        <v>1</v>
      </c>
      <c r="B731" s="28">
        <v>48</v>
      </c>
      <c r="C731" s="28">
        <v>2</v>
      </c>
      <c r="D731" s="29" t="s">
        <v>147</v>
      </c>
      <c r="E731" s="30" t="s">
        <v>16</v>
      </c>
      <c r="F731" s="33" t="s">
        <v>149</v>
      </c>
      <c r="G731" s="33">
        <v>0.63800000000000001</v>
      </c>
      <c r="H731" s="33">
        <v>0.59299999999999997</v>
      </c>
      <c r="I731" s="33"/>
      <c r="J731" s="29"/>
      <c r="K731" s="31">
        <f t="shared" si="33"/>
        <v>7000</v>
      </c>
      <c r="L731" s="31">
        <f>7/(0.01*0.01)</f>
        <v>70000</v>
      </c>
      <c r="N731" s="32">
        <f t="shared" si="30"/>
        <v>3.8450980400142569</v>
      </c>
    </row>
    <row r="732" spans="1:16" x14ac:dyDescent="0.3">
      <c r="A732" s="28">
        <v>1</v>
      </c>
      <c r="B732" s="28">
        <v>48</v>
      </c>
      <c r="C732" s="28">
        <v>2</v>
      </c>
      <c r="D732" s="29" t="s">
        <v>147</v>
      </c>
      <c r="E732" s="30" t="s">
        <v>16</v>
      </c>
      <c r="F732" s="33" t="s">
        <v>150</v>
      </c>
      <c r="G732" s="33">
        <v>0.53</v>
      </c>
      <c r="H732" s="33">
        <v>0.48599999999999999</v>
      </c>
      <c r="I732" s="33"/>
      <c r="J732" s="29"/>
      <c r="K732" s="31">
        <f t="shared" si="33"/>
        <v>7000</v>
      </c>
      <c r="L732" s="31">
        <f>7/(0.01*0.01)</f>
        <v>70000</v>
      </c>
      <c r="N732" s="32">
        <f t="shared" si="30"/>
        <v>3.8450980400142569</v>
      </c>
    </row>
    <row r="733" spans="1:16" x14ac:dyDescent="0.3">
      <c r="A733" s="28">
        <v>1</v>
      </c>
      <c r="B733" s="28">
        <v>48</v>
      </c>
      <c r="C733" s="28">
        <v>2</v>
      </c>
      <c r="D733" s="29" t="s">
        <v>147</v>
      </c>
      <c r="E733" s="30" t="s">
        <v>16</v>
      </c>
      <c r="F733" s="33" t="s">
        <v>151</v>
      </c>
      <c r="G733" s="33">
        <v>0.49299999999999999</v>
      </c>
      <c r="H733" s="33">
        <v>0.44800000000000001</v>
      </c>
      <c r="I733" s="33"/>
      <c r="J733" s="29"/>
      <c r="K733" s="31">
        <f t="shared" si="33"/>
        <v>7000</v>
      </c>
      <c r="L733" s="31">
        <f>7/(0.01*0.01)</f>
        <v>70000</v>
      </c>
      <c r="N733" s="32">
        <f t="shared" si="30"/>
        <v>3.8450980400142569</v>
      </c>
    </row>
    <row r="734" spans="1:16" x14ac:dyDescent="0.3">
      <c r="A734" s="28">
        <v>2</v>
      </c>
      <c r="B734" s="28">
        <v>48</v>
      </c>
      <c r="C734" s="28">
        <v>5</v>
      </c>
      <c r="D734" s="29" t="s">
        <v>147</v>
      </c>
      <c r="E734" s="30" t="s">
        <v>16</v>
      </c>
      <c r="F734" s="33" t="s">
        <v>148</v>
      </c>
      <c r="G734" s="33">
        <v>0.67</v>
      </c>
      <c r="H734" s="33">
        <v>0.626</v>
      </c>
      <c r="I734" s="33">
        <v>0.57199999999999995</v>
      </c>
      <c r="J734" s="29">
        <f>I734-0.0202</f>
        <v>0.55179999999999996</v>
      </c>
      <c r="K734" s="31">
        <f t="shared" si="33"/>
        <v>3000</v>
      </c>
      <c r="L734" s="31">
        <f>3/(0.01*0.01)</f>
        <v>30000</v>
      </c>
      <c r="N734" s="32">
        <f t="shared" ref="N734:N777" si="36">LOG10(K734)</f>
        <v>3.4771212547196626</v>
      </c>
      <c r="O734" s="31">
        <f>J734/K734</f>
        <v>1.8393333333333332E-4</v>
      </c>
      <c r="P734" s="32">
        <f>J734/N734</f>
        <v>0.15869449454804474</v>
      </c>
    </row>
    <row r="735" spans="1:16" x14ac:dyDescent="0.3">
      <c r="A735" s="28">
        <v>2</v>
      </c>
      <c r="B735" s="28">
        <v>48</v>
      </c>
      <c r="C735" s="28">
        <v>5</v>
      </c>
      <c r="D735" s="29" t="s">
        <v>147</v>
      </c>
      <c r="E735" s="30" t="s">
        <v>16</v>
      </c>
      <c r="F735" s="33" t="s">
        <v>149</v>
      </c>
      <c r="G735" s="33">
        <v>0.745</v>
      </c>
      <c r="H735" s="33">
        <v>0.7</v>
      </c>
      <c r="I735" s="33"/>
      <c r="J735" s="29"/>
      <c r="K735" s="31">
        <f t="shared" si="33"/>
        <v>3000</v>
      </c>
      <c r="L735" s="31">
        <f>3/(0.01*0.01)</f>
        <v>30000</v>
      </c>
      <c r="N735" s="32">
        <f t="shared" si="36"/>
        <v>3.4771212547196626</v>
      </c>
    </row>
    <row r="736" spans="1:16" x14ac:dyDescent="0.3">
      <c r="A736" s="28">
        <v>2</v>
      </c>
      <c r="B736" s="28">
        <v>48</v>
      </c>
      <c r="C736" s="28">
        <v>5</v>
      </c>
      <c r="D736" s="29" t="s">
        <v>147</v>
      </c>
      <c r="E736" s="30" t="s">
        <v>16</v>
      </c>
      <c r="F736" s="33" t="s">
        <v>150</v>
      </c>
      <c r="G736" s="33">
        <v>0.626</v>
      </c>
      <c r="H736" s="33">
        <v>0.58199999999999996</v>
      </c>
      <c r="I736" s="33"/>
      <c r="J736" s="29"/>
      <c r="K736" s="31">
        <f t="shared" si="33"/>
        <v>3000</v>
      </c>
      <c r="L736" s="31">
        <f>3/(0.01*0.01)</f>
        <v>30000</v>
      </c>
      <c r="N736" s="32">
        <f t="shared" si="36"/>
        <v>3.4771212547196626</v>
      </c>
    </row>
    <row r="737" spans="1:16" x14ac:dyDescent="0.3">
      <c r="A737" s="28">
        <v>2</v>
      </c>
      <c r="B737" s="28">
        <v>48</v>
      </c>
      <c r="C737" s="28">
        <v>5</v>
      </c>
      <c r="D737" s="29" t="s">
        <v>147</v>
      </c>
      <c r="E737" s="30" t="s">
        <v>16</v>
      </c>
      <c r="F737" s="33" t="s">
        <v>151</v>
      </c>
      <c r="G737" s="33">
        <v>0.42399999999999999</v>
      </c>
      <c r="H737" s="33">
        <v>0.38</v>
      </c>
      <c r="I737" s="33"/>
      <c r="J737" s="29"/>
      <c r="K737" s="31">
        <f t="shared" si="33"/>
        <v>3000</v>
      </c>
      <c r="L737" s="31">
        <f>3/(0.01*0.01)</f>
        <v>30000</v>
      </c>
      <c r="N737" s="32">
        <f t="shared" si="36"/>
        <v>3.4771212547196626</v>
      </c>
    </row>
    <row r="738" spans="1:16" x14ac:dyDescent="0.3">
      <c r="A738" s="28">
        <v>3</v>
      </c>
      <c r="B738" s="28">
        <v>48</v>
      </c>
      <c r="C738" s="28">
        <v>8</v>
      </c>
      <c r="D738" s="29" t="s">
        <v>147</v>
      </c>
      <c r="E738" s="30" t="s">
        <v>16</v>
      </c>
      <c r="F738" s="33" t="s">
        <v>148</v>
      </c>
      <c r="G738" s="33">
        <v>0.58199999999999996</v>
      </c>
      <c r="H738" s="33">
        <v>0.53800000000000003</v>
      </c>
      <c r="I738" s="33">
        <v>0.72099999999999997</v>
      </c>
      <c r="J738" s="29">
        <f>I738-0.0202</f>
        <v>0.70079999999999998</v>
      </c>
      <c r="K738" s="31">
        <f t="shared" si="33"/>
        <v>6000</v>
      </c>
      <c r="L738" s="31">
        <f>2/(0.01*0.01)</f>
        <v>20000</v>
      </c>
      <c r="M738" s="31">
        <f t="shared" ref="M738:M745" si="37">1/(0.001*0.01)</f>
        <v>99999.999999999985</v>
      </c>
      <c r="N738" s="32">
        <f t="shared" si="36"/>
        <v>3.7781512503836434</v>
      </c>
      <c r="O738" s="31">
        <f>J738/K738</f>
        <v>1.1679999999999999E-4</v>
      </c>
      <c r="P738" s="32">
        <f>J738/N738</f>
        <v>0.18548754498085246</v>
      </c>
    </row>
    <row r="739" spans="1:16" x14ac:dyDescent="0.3">
      <c r="A739" s="28">
        <v>3</v>
      </c>
      <c r="B739" s="28">
        <v>48</v>
      </c>
      <c r="C739" s="28">
        <v>8</v>
      </c>
      <c r="D739" s="29" t="s">
        <v>147</v>
      </c>
      <c r="E739" s="30" t="s">
        <v>16</v>
      </c>
      <c r="F739" s="33" t="s">
        <v>149</v>
      </c>
      <c r="G739" s="33">
        <v>0.35799999999999998</v>
      </c>
      <c r="H739" s="33">
        <v>0.314</v>
      </c>
      <c r="I739" s="33"/>
      <c r="J739" s="29"/>
      <c r="K739" s="31">
        <f t="shared" si="33"/>
        <v>6000</v>
      </c>
      <c r="L739" s="31">
        <f>2/(0.01*0.01)</f>
        <v>20000</v>
      </c>
      <c r="M739" s="31">
        <f t="shared" si="37"/>
        <v>99999.999999999985</v>
      </c>
      <c r="N739" s="32">
        <f t="shared" si="36"/>
        <v>3.7781512503836434</v>
      </c>
    </row>
    <row r="740" spans="1:16" x14ac:dyDescent="0.3">
      <c r="A740" s="28">
        <v>3</v>
      </c>
      <c r="B740" s="28">
        <v>48</v>
      </c>
      <c r="C740" s="28">
        <v>8</v>
      </c>
      <c r="D740" s="29" t="s">
        <v>147</v>
      </c>
      <c r="E740" s="30" t="s">
        <v>16</v>
      </c>
      <c r="F740" s="33" t="s">
        <v>150</v>
      </c>
      <c r="G740" s="33">
        <v>1.147</v>
      </c>
      <c r="H740" s="33">
        <v>1.103</v>
      </c>
      <c r="I740" s="33"/>
      <c r="J740" s="29"/>
      <c r="K740" s="31">
        <f t="shared" si="33"/>
        <v>6000</v>
      </c>
      <c r="L740" s="31">
        <f>2/(0.01*0.01)</f>
        <v>20000</v>
      </c>
      <c r="M740" s="31">
        <f t="shared" si="37"/>
        <v>99999.999999999985</v>
      </c>
      <c r="N740" s="32">
        <f t="shared" si="36"/>
        <v>3.7781512503836434</v>
      </c>
    </row>
    <row r="741" spans="1:16" x14ac:dyDescent="0.3">
      <c r="A741" s="28">
        <v>3</v>
      </c>
      <c r="B741" s="28">
        <v>48</v>
      </c>
      <c r="C741" s="28">
        <v>8</v>
      </c>
      <c r="D741" s="29" t="s">
        <v>147</v>
      </c>
      <c r="E741" s="30" t="s">
        <v>16</v>
      </c>
      <c r="F741" s="33" t="s">
        <v>151</v>
      </c>
      <c r="G741" s="33">
        <v>0.97499999999999998</v>
      </c>
      <c r="H741" s="33">
        <v>0.93100000000000005</v>
      </c>
      <c r="I741" s="33"/>
      <c r="J741" s="29"/>
      <c r="K741" s="31">
        <f t="shared" si="33"/>
        <v>6000</v>
      </c>
      <c r="L741" s="31">
        <f>2/(0.01*0.01)</f>
        <v>20000</v>
      </c>
      <c r="M741" s="31">
        <f t="shared" si="37"/>
        <v>99999.999999999985</v>
      </c>
      <c r="N741" s="32">
        <f t="shared" si="36"/>
        <v>3.7781512503836434</v>
      </c>
    </row>
    <row r="742" spans="1:16" x14ac:dyDescent="0.3">
      <c r="A742" s="28">
        <v>4</v>
      </c>
      <c r="B742" s="28">
        <v>48</v>
      </c>
      <c r="C742" s="28">
        <v>2</v>
      </c>
      <c r="D742" s="29" t="s">
        <v>147</v>
      </c>
      <c r="E742" s="30" t="s">
        <v>16</v>
      </c>
      <c r="F742" s="33" t="s">
        <v>148</v>
      </c>
      <c r="G742" s="33">
        <v>0.16400000000000001</v>
      </c>
      <c r="H742" s="33">
        <v>0.11799999999999999</v>
      </c>
      <c r="I742" s="33">
        <v>0.13800000000000001</v>
      </c>
      <c r="J742" s="29">
        <f>I742-0.0202</f>
        <v>0.11780000000000002</v>
      </c>
      <c r="K742" s="31">
        <f t="shared" si="33"/>
        <v>12500</v>
      </c>
      <c r="L742" s="31">
        <f>15/(0.01*0.01)</f>
        <v>150000</v>
      </c>
      <c r="M742" s="31">
        <f t="shared" si="37"/>
        <v>99999.999999999985</v>
      </c>
      <c r="N742" s="32">
        <f t="shared" si="36"/>
        <v>4.0969100130080562</v>
      </c>
      <c r="O742" s="31">
        <f>J742/K742</f>
        <v>9.4240000000000016E-6</v>
      </c>
      <c r="P742" s="32">
        <f>J742/N742</f>
        <v>2.8753377454221466E-2</v>
      </c>
    </row>
    <row r="743" spans="1:16" x14ac:dyDescent="0.3">
      <c r="A743" s="28">
        <v>4</v>
      </c>
      <c r="B743" s="28">
        <v>48</v>
      </c>
      <c r="C743" s="28">
        <v>2</v>
      </c>
      <c r="D743" s="29" t="s">
        <v>147</v>
      </c>
      <c r="E743" s="30" t="s">
        <v>16</v>
      </c>
      <c r="F743" s="33" t="s">
        <v>149</v>
      </c>
      <c r="G743" s="33">
        <v>0.17899999999999999</v>
      </c>
      <c r="H743" s="33">
        <v>0.13300000000000001</v>
      </c>
      <c r="I743" s="33"/>
      <c r="J743" s="29"/>
      <c r="K743" s="31">
        <f t="shared" si="33"/>
        <v>12500</v>
      </c>
      <c r="L743" s="31">
        <f>15/(0.01*0.01)</f>
        <v>150000</v>
      </c>
      <c r="M743" s="31">
        <f t="shared" si="37"/>
        <v>99999.999999999985</v>
      </c>
      <c r="N743" s="32">
        <f t="shared" si="36"/>
        <v>4.0969100130080562</v>
      </c>
    </row>
    <row r="744" spans="1:16" x14ac:dyDescent="0.3">
      <c r="A744" s="28">
        <v>4</v>
      </c>
      <c r="B744" s="28">
        <v>48</v>
      </c>
      <c r="C744" s="28">
        <v>2</v>
      </c>
      <c r="D744" s="29" t="s">
        <v>147</v>
      </c>
      <c r="E744" s="30" t="s">
        <v>16</v>
      </c>
      <c r="F744" s="33" t="s">
        <v>150</v>
      </c>
      <c r="G744" s="33">
        <v>0.19400000000000001</v>
      </c>
      <c r="H744" s="33">
        <v>0.14799999999999999</v>
      </c>
      <c r="I744" s="33"/>
      <c r="J744" s="29"/>
      <c r="K744" s="31">
        <f t="shared" si="33"/>
        <v>12500</v>
      </c>
      <c r="L744" s="31">
        <f>15/(0.01*0.01)</f>
        <v>150000</v>
      </c>
      <c r="M744" s="31">
        <f t="shared" si="37"/>
        <v>99999.999999999985</v>
      </c>
      <c r="N744" s="32">
        <f t="shared" si="36"/>
        <v>4.0969100130080562</v>
      </c>
    </row>
    <row r="745" spans="1:16" x14ac:dyDescent="0.3">
      <c r="A745" s="28">
        <v>4</v>
      </c>
      <c r="B745" s="28">
        <v>48</v>
      </c>
      <c r="C745" s="28">
        <v>2</v>
      </c>
      <c r="D745" s="29" t="s">
        <v>147</v>
      </c>
      <c r="E745" s="30" t="s">
        <v>16</v>
      </c>
      <c r="F745" s="33" t="s">
        <v>151</v>
      </c>
      <c r="G745" s="33">
        <v>0.19800000000000001</v>
      </c>
      <c r="H745" s="33">
        <v>0.152</v>
      </c>
      <c r="I745" s="33"/>
      <c r="J745" s="29"/>
      <c r="K745" s="31">
        <f t="shared" si="33"/>
        <v>12500</v>
      </c>
      <c r="L745" s="31">
        <f>15/(0.01*0.01)</f>
        <v>150000</v>
      </c>
      <c r="M745" s="31">
        <f t="shared" si="37"/>
        <v>99999.999999999985</v>
      </c>
      <c r="N745" s="32">
        <f t="shared" si="36"/>
        <v>4.0969100130080562</v>
      </c>
    </row>
    <row r="746" spans="1:16" x14ac:dyDescent="0.3">
      <c r="A746" s="28">
        <v>5</v>
      </c>
      <c r="B746" s="28">
        <v>48</v>
      </c>
      <c r="C746" s="28">
        <v>8</v>
      </c>
      <c r="D746" s="29" t="s">
        <v>147</v>
      </c>
      <c r="E746" s="30" t="s">
        <v>16</v>
      </c>
      <c r="F746" s="33" t="s">
        <v>71</v>
      </c>
      <c r="G746" s="33">
        <v>0.42299999999999999</v>
      </c>
      <c r="H746" s="33">
        <v>0.378</v>
      </c>
      <c r="I746" s="33">
        <v>0.43099999999999999</v>
      </c>
      <c r="J746" s="29">
        <f>I746-0.0202</f>
        <v>0.4108</v>
      </c>
      <c r="K746" s="31">
        <f t="shared" si="33"/>
        <v>31000</v>
      </c>
      <c r="L746" s="31">
        <f>22/(0.01*0.01)</f>
        <v>220000</v>
      </c>
      <c r="M746" s="31">
        <f t="shared" ref="M746:M753" si="38">4/(0.001*0.01)</f>
        <v>399999.99999999994</v>
      </c>
      <c r="N746" s="32">
        <f t="shared" si="36"/>
        <v>4.4913616938342731</v>
      </c>
      <c r="O746" s="31">
        <f>J746/K746</f>
        <v>1.3251612903225806E-5</v>
      </c>
      <c r="P746" s="32">
        <f>J746/N746</f>
        <v>9.1464466236140574E-2</v>
      </c>
    </row>
    <row r="747" spans="1:16" x14ac:dyDescent="0.3">
      <c r="A747" s="28">
        <v>5</v>
      </c>
      <c r="B747" s="28">
        <v>48</v>
      </c>
      <c r="C747" s="28">
        <v>8</v>
      </c>
      <c r="D747" s="29" t="s">
        <v>147</v>
      </c>
      <c r="E747" s="30" t="s">
        <v>16</v>
      </c>
      <c r="F747" s="33" t="s">
        <v>72</v>
      </c>
      <c r="G747" s="33">
        <v>0.55300000000000005</v>
      </c>
      <c r="H747" s="33">
        <v>0.50800000000000001</v>
      </c>
      <c r="I747" s="33"/>
      <c r="J747" s="29"/>
      <c r="K747" s="31">
        <f t="shared" si="33"/>
        <v>31000</v>
      </c>
      <c r="L747" s="31">
        <f>22/(0.01*0.01)</f>
        <v>220000</v>
      </c>
      <c r="M747" s="31">
        <f t="shared" si="38"/>
        <v>399999.99999999994</v>
      </c>
      <c r="N747" s="32">
        <f t="shared" si="36"/>
        <v>4.4913616938342731</v>
      </c>
    </row>
    <row r="748" spans="1:16" x14ac:dyDescent="0.3">
      <c r="A748" s="28">
        <v>5</v>
      </c>
      <c r="B748" s="28">
        <v>48</v>
      </c>
      <c r="C748" s="28">
        <v>8</v>
      </c>
      <c r="D748" s="29" t="s">
        <v>147</v>
      </c>
      <c r="E748" s="30" t="s">
        <v>16</v>
      </c>
      <c r="F748" s="33" t="s">
        <v>73</v>
      </c>
      <c r="G748" s="33">
        <v>0.436</v>
      </c>
      <c r="H748" s="33">
        <v>0.39100000000000001</v>
      </c>
      <c r="I748" s="33"/>
      <c r="J748" s="29"/>
      <c r="K748" s="31">
        <f t="shared" si="33"/>
        <v>31000</v>
      </c>
      <c r="L748" s="31">
        <f>22/(0.01*0.01)</f>
        <v>220000</v>
      </c>
      <c r="M748" s="31">
        <f t="shared" si="38"/>
        <v>399999.99999999994</v>
      </c>
      <c r="N748" s="32">
        <f t="shared" si="36"/>
        <v>4.4913616938342731</v>
      </c>
    </row>
    <row r="749" spans="1:16" x14ac:dyDescent="0.3">
      <c r="A749" s="28">
        <v>5</v>
      </c>
      <c r="B749" s="28">
        <v>48</v>
      </c>
      <c r="C749" s="28">
        <v>8</v>
      </c>
      <c r="D749" s="29" t="s">
        <v>147</v>
      </c>
      <c r="E749" s="30" t="s">
        <v>16</v>
      </c>
      <c r="F749" s="33" t="s">
        <v>74</v>
      </c>
      <c r="G749" s="33">
        <v>0.49199999999999999</v>
      </c>
      <c r="H749" s="33">
        <v>0.44700000000000001</v>
      </c>
      <c r="I749" s="33"/>
      <c r="J749" s="29"/>
      <c r="K749" s="31">
        <f t="shared" si="33"/>
        <v>31000</v>
      </c>
      <c r="L749" s="31">
        <f>22/(0.01*0.01)</f>
        <v>220000</v>
      </c>
      <c r="M749" s="31">
        <f t="shared" si="38"/>
        <v>399999.99999999994</v>
      </c>
      <c r="N749" s="32">
        <f t="shared" si="36"/>
        <v>4.4913616938342731</v>
      </c>
    </row>
    <row r="750" spans="1:16" x14ac:dyDescent="0.3">
      <c r="A750" s="28">
        <v>6</v>
      </c>
      <c r="B750" s="28">
        <v>48</v>
      </c>
      <c r="C750" s="28">
        <v>2</v>
      </c>
      <c r="D750" s="29" t="s">
        <v>147</v>
      </c>
      <c r="E750" s="30" t="s">
        <v>16</v>
      </c>
      <c r="F750" s="33" t="s">
        <v>105</v>
      </c>
      <c r="G750" s="33">
        <v>0.372</v>
      </c>
      <c r="H750" s="33">
        <v>0.32700000000000001</v>
      </c>
      <c r="I750" s="33">
        <v>0.378</v>
      </c>
      <c r="J750" s="29">
        <f>I750-0.0202</f>
        <v>0.35780000000000001</v>
      </c>
      <c r="K750" s="31">
        <f t="shared" si="33"/>
        <v>30000</v>
      </c>
      <c r="L750" s="31">
        <f>20/(0.01*0.01)</f>
        <v>200000</v>
      </c>
      <c r="M750" s="31">
        <f t="shared" si="38"/>
        <v>399999.99999999994</v>
      </c>
      <c r="N750" s="32">
        <f t="shared" si="36"/>
        <v>4.4771212547196626</v>
      </c>
      <c r="O750" s="31">
        <f>J750/K750</f>
        <v>1.1926666666666667E-5</v>
      </c>
      <c r="P750" s="32">
        <f>J750/N750</f>
        <v>7.9917424533190104E-2</v>
      </c>
    </row>
    <row r="751" spans="1:16" x14ac:dyDescent="0.3">
      <c r="A751" s="28">
        <v>6</v>
      </c>
      <c r="B751" s="28">
        <v>48</v>
      </c>
      <c r="C751" s="28">
        <v>2</v>
      </c>
      <c r="D751" s="29" t="s">
        <v>147</v>
      </c>
      <c r="E751" s="30" t="s">
        <v>16</v>
      </c>
      <c r="F751" s="33" t="s">
        <v>106</v>
      </c>
      <c r="G751" s="33">
        <v>0.41499999999999998</v>
      </c>
      <c r="H751" s="33">
        <v>0.37</v>
      </c>
      <c r="I751" s="33"/>
      <c r="J751" s="29"/>
      <c r="K751" s="31">
        <f t="shared" si="33"/>
        <v>30000</v>
      </c>
      <c r="L751" s="31">
        <f>20/(0.01*0.01)</f>
        <v>200000</v>
      </c>
      <c r="M751" s="31">
        <f t="shared" si="38"/>
        <v>399999.99999999994</v>
      </c>
      <c r="N751" s="32">
        <f t="shared" si="36"/>
        <v>4.4771212547196626</v>
      </c>
    </row>
    <row r="752" spans="1:16" x14ac:dyDescent="0.3">
      <c r="A752" s="28">
        <v>6</v>
      </c>
      <c r="B752" s="28">
        <v>48</v>
      </c>
      <c r="C752" s="28">
        <v>2</v>
      </c>
      <c r="D752" s="29" t="s">
        <v>147</v>
      </c>
      <c r="E752" s="30" t="s">
        <v>16</v>
      </c>
      <c r="F752" s="33" t="s">
        <v>107</v>
      </c>
      <c r="G752" s="33">
        <v>0.47399999999999998</v>
      </c>
      <c r="H752" s="33">
        <v>0.42899999999999999</v>
      </c>
      <c r="I752" s="33"/>
      <c r="J752" s="29"/>
      <c r="K752" s="31">
        <f t="shared" si="33"/>
        <v>30000</v>
      </c>
      <c r="L752" s="31">
        <f>20/(0.01*0.01)</f>
        <v>200000</v>
      </c>
      <c r="M752" s="31">
        <f t="shared" si="38"/>
        <v>399999.99999999994</v>
      </c>
      <c r="N752" s="32">
        <f t="shared" si="36"/>
        <v>4.4771212547196626</v>
      </c>
    </row>
    <row r="753" spans="1:16" x14ac:dyDescent="0.3">
      <c r="A753" s="28">
        <v>6</v>
      </c>
      <c r="B753" s="28">
        <v>48</v>
      </c>
      <c r="C753" s="28">
        <v>2</v>
      </c>
      <c r="D753" s="29" t="s">
        <v>147</v>
      </c>
      <c r="E753" s="30" t="s">
        <v>16</v>
      </c>
      <c r="F753" s="33" t="s">
        <v>108</v>
      </c>
      <c r="G753" s="33">
        <v>0.43099999999999999</v>
      </c>
      <c r="H753" s="33">
        <v>0.38600000000000001</v>
      </c>
      <c r="I753" s="33"/>
      <c r="J753" s="29"/>
      <c r="K753" s="31">
        <f t="shared" si="33"/>
        <v>30000</v>
      </c>
      <c r="L753" s="31">
        <f>20/(0.01*0.01)</f>
        <v>200000</v>
      </c>
      <c r="M753" s="31">
        <f t="shared" si="38"/>
        <v>399999.99999999994</v>
      </c>
      <c r="N753" s="32">
        <f t="shared" si="36"/>
        <v>4.4771212547196626</v>
      </c>
    </row>
    <row r="754" spans="1:16" x14ac:dyDescent="0.3">
      <c r="A754" s="28">
        <v>1</v>
      </c>
      <c r="B754" s="28">
        <v>72</v>
      </c>
      <c r="C754" s="28">
        <v>3</v>
      </c>
      <c r="D754" s="29" t="s">
        <v>147</v>
      </c>
      <c r="E754" s="30" t="s">
        <v>16</v>
      </c>
      <c r="F754" s="33" t="s">
        <v>148</v>
      </c>
      <c r="G754" s="33">
        <v>0.93200000000000005</v>
      </c>
      <c r="H754" s="33">
        <v>0.88900000000000001</v>
      </c>
      <c r="I754" s="33">
        <v>0.57999999999999996</v>
      </c>
      <c r="J754" s="29">
        <f>I754-0.0202</f>
        <v>0.55979999999999996</v>
      </c>
      <c r="K754" s="31">
        <f t="shared" si="33"/>
        <v>7000</v>
      </c>
      <c r="L754" s="31">
        <f>7/(0.01*0.01)</f>
        <v>70000</v>
      </c>
      <c r="N754" s="32">
        <f t="shared" si="36"/>
        <v>3.8450980400142569</v>
      </c>
      <c r="O754" s="31">
        <f>J754/K754</f>
        <v>7.997142857142856E-5</v>
      </c>
      <c r="P754" s="32">
        <f>J754/N754</f>
        <v>0.14558796529357787</v>
      </c>
    </row>
    <row r="755" spans="1:16" x14ac:dyDescent="0.3">
      <c r="A755" s="28">
        <v>1</v>
      </c>
      <c r="B755" s="28">
        <v>72</v>
      </c>
      <c r="C755" s="28">
        <v>3</v>
      </c>
      <c r="D755" s="29" t="s">
        <v>147</v>
      </c>
      <c r="E755" s="30" t="s">
        <v>16</v>
      </c>
      <c r="F755" s="33" t="s">
        <v>149</v>
      </c>
      <c r="G755" s="33">
        <v>0.77200000000000002</v>
      </c>
      <c r="H755" s="33">
        <v>0.72899999999999998</v>
      </c>
      <c r="I755" s="33"/>
      <c r="J755" s="29"/>
      <c r="K755" s="31">
        <f t="shared" si="33"/>
        <v>7000</v>
      </c>
      <c r="L755" s="31">
        <f>7/(0.01*0.01)</f>
        <v>70000</v>
      </c>
      <c r="N755" s="32">
        <f t="shared" si="36"/>
        <v>3.8450980400142569</v>
      </c>
    </row>
    <row r="756" spans="1:16" x14ac:dyDescent="0.3">
      <c r="A756" s="28">
        <v>1</v>
      </c>
      <c r="B756" s="28">
        <v>72</v>
      </c>
      <c r="C756" s="28">
        <v>3</v>
      </c>
      <c r="D756" s="29" t="s">
        <v>147</v>
      </c>
      <c r="E756" s="30" t="s">
        <v>16</v>
      </c>
      <c r="F756" s="33" t="s">
        <v>150</v>
      </c>
      <c r="G756" s="33">
        <v>0.38400000000000001</v>
      </c>
      <c r="H756" s="33">
        <v>0.34100000000000003</v>
      </c>
      <c r="I756" s="33"/>
      <c r="J756" s="29"/>
      <c r="K756" s="31">
        <f t="shared" si="33"/>
        <v>7000</v>
      </c>
      <c r="L756" s="31">
        <f>7/(0.01*0.01)</f>
        <v>70000</v>
      </c>
      <c r="N756" s="32">
        <f t="shared" si="36"/>
        <v>3.8450980400142569</v>
      </c>
    </row>
    <row r="757" spans="1:16" x14ac:dyDescent="0.3">
      <c r="A757" s="28">
        <v>1</v>
      </c>
      <c r="B757" s="28">
        <v>72</v>
      </c>
      <c r="C757" s="28">
        <v>3</v>
      </c>
      <c r="D757" s="29" t="s">
        <v>147</v>
      </c>
      <c r="E757" s="30" t="s">
        <v>16</v>
      </c>
      <c r="F757" s="33" t="s">
        <v>151</v>
      </c>
      <c r="G757" s="33">
        <v>0.40500000000000003</v>
      </c>
      <c r="H757" s="33">
        <v>0.36199999999999999</v>
      </c>
      <c r="I757" s="33"/>
      <c r="J757" s="29"/>
      <c r="K757" s="31">
        <f t="shared" si="33"/>
        <v>7000</v>
      </c>
      <c r="L757" s="31">
        <f>7/(0.01*0.01)</f>
        <v>70000</v>
      </c>
      <c r="N757" s="32">
        <f t="shared" si="36"/>
        <v>3.8450980400142569</v>
      </c>
    </row>
    <row r="758" spans="1:16" x14ac:dyDescent="0.3">
      <c r="A758" s="28">
        <v>2</v>
      </c>
      <c r="B758" s="28">
        <v>72</v>
      </c>
      <c r="C758" s="28">
        <v>6</v>
      </c>
      <c r="D758" s="29" t="s">
        <v>147</v>
      </c>
      <c r="E758" s="30" t="s">
        <v>16</v>
      </c>
      <c r="F758" s="33" t="s">
        <v>148</v>
      </c>
      <c r="G758" s="33">
        <v>0.27</v>
      </c>
      <c r="H758" s="33">
        <v>0.22600000000000001</v>
      </c>
      <c r="I758" s="33">
        <v>0.245</v>
      </c>
      <c r="J758" s="29">
        <f>I758-0.0202</f>
        <v>0.2248</v>
      </c>
      <c r="K758" s="31">
        <f t="shared" ref="K758:K777" si="39">AVERAGE(L758:M758)*0.1</f>
        <v>3000</v>
      </c>
      <c r="L758" s="31">
        <f>3/(0.01*0.01)</f>
        <v>30000</v>
      </c>
      <c r="N758" s="32">
        <f t="shared" si="36"/>
        <v>3.4771212547196626</v>
      </c>
      <c r="O758" s="31">
        <f>J758/K758</f>
        <v>7.493333333333333E-5</v>
      </c>
      <c r="P758" s="32">
        <f>J758/N758</f>
        <v>6.4651182266039248E-2</v>
      </c>
    </row>
    <row r="759" spans="1:16" x14ac:dyDescent="0.3">
      <c r="A759" s="28">
        <v>2</v>
      </c>
      <c r="B759" s="28">
        <v>72</v>
      </c>
      <c r="C759" s="28">
        <v>6</v>
      </c>
      <c r="D759" s="29" t="s">
        <v>147</v>
      </c>
      <c r="E759" s="30" t="s">
        <v>16</v>
      </c>
      <c r="F759" s="33" t="s">
        <v>149</v>
      </c>
      <c r="G759" s="33">
        <v>0.44</v>
      </c>
      <c r="H759" s="33">
        <v>0.39700000000000002</v>
      </c>
      <c r="I759" s="33"/>
      <c r="J759" s="29"/>
      <c r="K759" s="31">
        <f t="shared" si="39"/>
        <v>3000</v>
      </c>
      <c r="L759" s="31">
        <f>3/(0.01*0.01)</f>
        <v>30000</v>
      </c>
      <c r="N759" s="32">
        <f t="shared" si="36"/>
        <v>3.4771212547196626</v>
      </c>
    </row>
    <row r="760" spans="1:16" x14ac:dyDescent="0.3">
      <c r="A760" s="28">
        <v>2</v>
      </c>
      <c r="B760" s="28">
        <v>72</v>
      </c>
      <c r="C760" s="28">
        <v>6</v>
      </c>
      <c r="D760" s="29" t="s">
        <v>147</v>
      </c>
      <c r="E760" s="30" t="s">
        <v>16</v>
      </c>
      <c r="F760" s="33" t="s">
        <v>150</v>
      </c>
      <c r="G760" s="33">
        <v>0.184</v>
      </c>
      <c r="H760" s="33">
        <v>0.14099999999999999</v>
      </c>
      <c r="I760" s="33"/>
      <c r="J760" s="29"/>
      <c r="K760" s="31">
        <f t="shared" si="39"/>
        <v>3000</v>
      </c>
      <c r="L760" s="31">
        <f>3/(0.01*0.01)</f>
        <v>30000</v>
      </c>
      <c r="N760" s="32">
        <f t="shared" si="36"/>
        <v>3.4771212547196626</v>
      </c>
    </row>
    <row r="761" spans="1:16" x14ac:dyDescent="0.3">
      <c r="A761" s="28">
        <v>2</v>
      </c>
      <c r="B761" s="28">
        <v>72</v>
      </c>
      <c r="C761" s="28">
        <v>6</v>
      </c>
      <c r="D761" s="29" t="s">
        <v>147</v>
      </c>
      <c r="E761" s="30" t="s">
        <v>16</v>
      </c>
      <c r="F761" s="33" t="s">
        <v>151</v>
      </c>
      <c r="G761" s="33">
        <v>0.25800000000000001</v>
      </c>
      <c r="H761" s="33">
        <v>0.215</v>
      </c>
      <c r="I761" s="33"/>
      <c r="J761" s="29"/>
      <c r="K761" s="31">
        <f t="shared" si="39"/>
        <v>3000</v>
      </c>
      <c r="L761" s="31">
        <f>3/(0.01*0.01)</f>
        <v>30000</v>
      </c>
      <c r="N761" s="32">
        <f t="shared" si="36"/>
        <v>3.4771212547196626</v>
      </c>
    </row>
    <row r="762" spans="1:16" x14ac:dyDescent="0.3">
      <c r="A762" s="28">
        <v>3</v>
      </c>
      <c r="B762" s="28">
        <v>72</v>
      </c>
      <c r="C762" s="28">
        <v>9</v>
      </c>
      <c r="D762" s="29" t="s">
        <v>147</v>
      </c>
      <c r="E762" s="30" t="s">
        <v>16</v>
      </c>
      <c r="F762" s="33" t="s">
        <v>148</v>
      </c>
      <c r="G762" s="33">
        <v>0.33700000000000002</v>
      </c>
      <c r="H762" s="33">
        <v>0.29399999999999998</v>
      </c>
      <c r="I762" s="33">
        <v>0.34799999999999998</v>
      </c>
      <c r="J762" s="29">
        <f>I762-0.0202</f>
        <v>0.32779999999999998</v>
      </c>
      <c r="K762" s="31">
        <f t="shared" si="39"/>
        <v>6000</v>
      </c>
      <c r="L762" s="31">
        <f>2/(0.01*0.01)</f>
        <v>20000</v>
      </c>
      <c r="M762" s="31">
        <f t="shared" ref="M762:M769" si="40">1/(0.001*0.01)</f>
        <v>99999.999999999985</v>
      </c>
      <c r="N762" s="32">
        <f t="shared" si="36"/>
        <v>3.7781512503836434</v>
      </c>
      <c r="O762" s="31">
        <f>J762/K762</f>
        <v>5.4633333333333331E-5</v>
      </c>
      <c r="P762" s="32">
        <f>J762/N762</f>
        <v>8.6762010908566542E-2</v>
      </c>
    </row>
    <row r="763" spans="1:16" x14ac:dyDescent="0.3">
      <c r="A763" s="28">
        <v>3</v>
      </c>
      <c r="B763" s="28">
        <v>72</v>
      </c>
      <c r="C763" s="28">
        <v>9</v>
      </c>
      <c r="D763" s="29" t="s">
        <v>147</v>
      </c>
      <c r="E763" s="30" t="s">
        <v>16</v>
      </c>
      <c r="F763" s="33" t="s">
        <v>149</v>
      </c>
      <c r="G763" s="33">
        <v>0.40100000000000002</v>
      </c>
      <c r="H763" s="33">
        <v>0.35899999999999999</v>
      </c>
      <c r="I763" s="33"/>
      <c r="J763" s="29"/>
      <c r="K763" s="31">
        <f t="shared" si="39"/>
        <v>6000</v>
      </c>
      <c r="L763" s="31">
        <f>2/(0.01*0.01)</f>
        <v>20000</v>
      </c>
      <c r="M763" s="31">
        <f t="shared" si="40"/>
        <v>99999.999999999985</v>
      </c>
      <c r="N763" s="32">
        <f t="shared" si="36"/>
        <v>3.7781512503836434</v>
      </c>
    </row>
    <row r="764" spans="1:16" x14ac:dyDescent="0.3">
      <c r="A764" s="28">
        <v>3</v>
      </c>
      <c r="B764" s="28">
        <v>72</v>
      </c>
      <c r="C764" s="28">
        <v>9</v>
      </c>
      <c r="D764" s="29" t="s">
        <v>147</v>
      </c>
      <c r="E764" s="30" t="s">
        <v>16</v>
      </c>
      <c r="F764" s="33" t="s">
        <v>150</v>
      </c>
      <c r="G764" s="33">
        <v>0.46500000000000002</v>
      </c>
      <c r="H764" s="33">
        <v>0.42199999999999999</v>
      </c>
      <c r="I764" s="33"/>
      <c r="J764" s="29"/>
      <c r="K764" s="31">
        <f t="shared" si="39"/>
        <v>6000</v>
      </c>
      <c r="L764" s="31">
        <f>2/(0.01*0.01)</f>
        <v>20000</v>
      </c>
      <c r="M764" s="31">
        <f t="shared" si="40"/>
        <v>99999.999999999985</v>
      </c>
      <c r="N764" s="32">
        <f t="shared" si="36"/>
        <v>3.7781512503836434</v>
      </c>
    </row>
    <row r="765" spans="1:16" x14ac:dyDescent="0.3">
      <c r="A765" s="28">
        <v>3</v>
      </c>
      <c r="B765" s="28">
        <v>72</v>
      </c>
      <c r="C765" s="28">
        <v>9</v>
      </c>
      <c r="D765" s="29" t="s">
        <v>147</v>
      </c>
      <c r="E765" s="30" t="s">
        <v>16</v>
      </c>
      <c r="F765" s="33" t="s">
        <v>151</v>
      </c>
      <c r="G765" s="33">
        <v>0.35899999999999999</v>
      </c>
      <c r="H765" s="33">
        <v>0.316</v>
      </c>
      <c r="I765" s="33"/>
      <c r="J765" s="29"/>
      <c r="K765" s="31">
        <f t="shared" si="39"/>
        <v>6000</v>
      </c>
      <c r="L765" s="31">
        <f>2/(0.01*0.01)</f>
        <v>20000</v>
      </c>
      <c r="M765" s="31">
        <f t="shared" si="40"/>
        <v>99999.999999999985</v>
      </c>
      <c r="N765" s="32">
        <f t="shared" si="36"/>
        <v>3.7781512503836434</v>
      </c>
    </row>
    <row r="766" spans="1:16" x14ac:dyDescent="0.3">
      <c r="A766" s="28">
        <v>4</v>
      </c>
      <c r="B766" s="28">
        <v>72</v>
      </c>
      <c r="C766" s="28">
        <v>3</v>
      </c>
      <c r="D766" s="29" t="s">
        <v>147</v>
      </c>
      <c r="E766" s="30" t="s">
        <v>16</v>
      </c>
      <c r="F766" s="33" t="s">
        <v>148</v>
      </c>
      <c r="G766" s="33">
        <v>0.38800000000000001</v>
      </c>
      <c r="H766" s="33">
        <v>0.34200000000000003</v>
      </c>
      <c r="I766" s="33">
        <v>0.29699999999999999</v>
      </c>
      <c r="J766" s="29">
        <f>I766-0.0202</f>
        <v>0.27679999999999999</v>
      </c>
      <c r="K766" s="31">
        <f t="shared" si="39"/>
        <v>12500</v>
      </c>
      <c r="L766" s="31">
        <f>15/(0.01*0.01)</f>
        <v>150000</v>
      </c>
      <c r="M766" s="31">
        <f t="shared" si="40"/>
        <v>99999.999999999985</v>
      </c>
      <c r="N766" s="32">
        <f t="shared" si="36"/>
        <v>4.0969100130080562</v>
      </c>
      <c r="O766" s="31">
        <f>J766/K766</f>
        <v>2.2144E-5</v>
      </c>
      <c r="P766" s="32">
        <f>J766/N766</f>
        <v>6.7563114425539056E-2</v>
      </c>
    </row>
    <row r="767" spans="1:16" x14ac:dyDescent="0.3">
      <c r="A767" s="28">
        <v>4</v>
      </c>
      <c r="B767" s="28">
        <v>72</v>
      </c>
      <c r="C767" s="28">
        <v>3</v>
      </c>
      <c r="D767" s="29" t="s">
        <v>147</v>
      </c>
      <c r="E767" s="30" t="s">
        <v>16</v>
      </c>
      <c r="F767" s="33" t="s">
        <v>149</v>
      </c>
      <c r="G767" s="33">
        <v>0.32200000000000001</v>
      </c>
      <c r="H767" s="33">
        <v>0.27600000000000002</v>
      </c>
      <c r="I767" s="33"/>
      <c r="J767" s="29"/>
      <c r="K767" s="31">
        <f t="shared" si="39"/>
        <v>12500</v>
      </c>
      <c r="L767" s="31">
        <f>15/(0.01*0.01)</f>
        <v>150000</v>
      </c>
      <c r="M767" s="31">
        <f t="shared" si="40"/>
        <v>99999.999999999985</v>
      </c>
      <c r="N767" s="32">
        <f t="shared" si="36"/>
        <v>4.0969100130080562</v>
      </c>
    </row>
    <row r="768" spans="1:16" x14ac:dyDescent="0.3">
      <c r="A768" s="28">
        <v>4</v>
      </c>
      <c r="B768" s="28">
        <v>72</v>
      </c>
      <c r="C768" s="28">
        <v>3</v>
      </c>
      <c r="D768" s="29" t="s">
        <v>147</v>
      </c>
      <c r="E768" s="30" t="s">
        <v>16</v>
      </c>
      <c r="F768" s="33" t="s">
        <v>150</v>
      </c>
      <c r="G768" s="33">
        <v>0.27500000000000002</v>
      </c>
      <c r="H768" s="33">
        <v>0.22900000000000001</v>
      </c>
      <c r="I768" s="33"/>
      <c r="J768" s="29"/>
      <c r="K768" s="31">
        <f t="shared" si="39"/>
        <v>12500</v>
      </c>
      <c r="L768" s="31">
        <f>15/(0.01*0.01)</f>
        <v>150000</v>
      </c>
      <c r="M768" s="31">
        <f t="shared" si="40"/>
        <v>99999.999999999985</v>
      </c>
      <c r="N768" s="32">
        <f t="shared" si="36"/>
        <v>4.0969100130080562</v>
      </c>
    </row>
    <row r="769" spans="1:16" x14ac:dyDescent="0.3">
      <c r="A769" s="28">
        <v>4</v>
      </c>
      <c r="B769" s="28">
        <v>72</v>
      </c>
      <c r="C769" s="28">
        <v>3</v>
      </c>
      <c r="D769" s="29" t="s">
        <v>147</v>
      </c>
      <c r="E769" s="30" t="s">
        <v>16</v>
      </c>
      <c r="F769" s="33" t="s">
        <v>151</v>
      </c>
      <c r="G769" s="33">
        <v>0.38700000000000001</v>
      </c>
      <c r="H769" s="33">
        <v>0.34</v>
      </c>
      <c r="I769" s="33"/>
      <c r="J769" s="29"/>
      <c r="K769" s="31">
        <f t="shared" si="39"/>
        <v>12500</v>
      </c>
      <c r="L769" s="31">
        <f>15/(0.01*0.01)</f>
        <v>150000</v>
      </c>
      <c r="M769" s="31">
        <f t="shared" si="40"/>
        <v>99999.999999999985</v>
      </c>
      <c r="N769" s="32">
        <f t="shared" si="36"/>
        <v>4.0969100130080562</v>
      </c>
    </row>
    <row r="770" spans="1:16" x14ac:dyDescent="0.3">
      <c r="A770" s="28">
        <v>5</v>
      </c>
      <c r="B770" s="28">
        <v>72</v>
      </c>
      <c r="C770" s="28">
        <v>9</v>
      </c>
      <c r="D770" s="29" t="s">
        <v>147</v>
      </c>
      <c r="E770" s="30" t="s">
        <v>16</v>
      </c>
      <c r="F770" s="33" t="s">
        <v>71</v>
      </c>
      <c r="G770" s="33">
        <v>0.28799999999999998</v>
      </c>
      <c r="H770" s="33">
        <v>0.24399999999999999</v>
      </c>
      <c r="I770" s="33">
        <v>0.34399999999999997</v>
      </c>
      <c r="J770" s="29">
        <f>I770-0.0202</f>
        <v>0.32379999999999998</v>
      </c>
      <c r="K770" s="31">
        <f t="shared" si="39"/>
        <v>31000</v>
      </c>
      <c r="L770" s="31">
        <f>22/(0.01*0.01)</f>
        <v>220000</v>
      </c>
      <c r="M770" s="31">
        <f t="shared" ref="M770:M777" si="41">4/(0.001*0.01)</f>
        <v>399999.99999999994</v>
      </c>
      <c r="N770" s="32">
        <f t="shared" si="36"/>
        <v>4.4913616938342731</v>
      </c>
      <c r="O770" s="31">
        <f>J770/K770</f>
        <v>1.044516129032258E-5</v>
      </c>
      <c r="P770" s="32">
        <f>J770/N770</f>
        <v>7.209394880054118E-2</v>
      </c>
    </row>
    <row r="771" spans="1:16" x14ac:dyDescent="0.3">
      <c r="A771" s="28">
        <v>5</v>
      </c>
      <c r="B771" s="28">
        <v>72</v>
      </c>
      <c r="C771" s="28">
        <v>9</v>
      </c>
      <c r="D771" s="29" t="s">
        <v>147</v>
      </c>
      <c r="E771" s="30" t="s">
        <v>16</v>
      </c>
      <c r="F771" s="33" t="s">
        <v>72</v>
      </c>
      <c r="G771" s="33">
        <v>0.40300000000000002</v>
      </c>
      <c r="H771" s="33">
        <v>0.36</v>
      </c>
      <c r="I771" s="33"/>
      <c r="J771" s="29"/>
      <c r="K771" s="31">
        <f t="shared" si="39"/>
        <v>31000</v>
      </c>
      <c r="L771" s="31">
        <f>22/(0.01*0.01)</f>
        <v>220000</v>
      </c>
      <c r="M771" s="31">
        <f t="shared" si="41"/>
        <v>399999.99999999994</v>
      </c>
      <c r="N771" s="32">
        <f t="shared" si="36"/>
        <v>4.4913616938342731</v>
      </c>
    </row>
    <row r="772" spans="1:16" x14ac:dyDescent="0.3">
      <c r="A772" s="28">
        <v>5</v>
      </c>
      <c r="B772" s="28">
        <v>72</v>
      </c>
      <c r="C772" s="28">
        <v>9</v>
      </c>
      <c r="D772" s="29" t="s">
        <v>147</v>
      </c>
      <c r="E772" s="30" t="s">
        <v>16</v>
      </c>
      <c r="F772" s="33" t="s">
        <v>73</v>
      </c>
      <c r="G772" s="33">
        <v>0.372</v>
      </c>
      <c r="H772" s="33">
        <v>0.32900000000000001</v>
      </c>
      <c r="I772" s="33"/>
      <c r="J772" s="29"/>
      <c r="K772" s="31">
        <f t="shared" si="39"/>
        <v>31000</v>
      </c>
      <c r="L772" s="31">
        <f>22/(0.01*0.01)</f>
        <v>220000</v>
      </c>
      <c r="M772" s="31">
        <f t="shared" si="41"/>
        <v>399999.99999999994</v>
      </c>
      <c r="N772" s="32">
        <f t="shared" si="36"/>
        <v>4.4913616938342731</v>
      </c>
    </row>
    <row r="773" spans="1:16" x14ac:dyDescent="0.3">
      <c r="A773" s="28">
        <v>5</v>
      </c>
      <c r="B773" s="28">
        <v>72</v>
      </c>
      <c r="C773" s="28">
        <v>9</v>
      </c>
      <c r="D773" s="29" t="s">
        <v>147</v>
      </c>
      <c r="E773" s="30" t="s">
        <v>16</v>
      </c>
      <c r="F773" s="33" t="s">
        <v>74</v>
      </c>
      <c r="G773" s="33">
        <v>0.48599999999999999</v>
      </c>
      <c r="H773" s="33">
        <v>0.443</v>
      </c>
      <c r="I773" s="33"/>
      <c r="J773" s="29"/>
      <c r="K773" s="31">
        <f t="shared" si="39"/>
        <v>31000</v>
      </c>
      <c r="L773" s="31">
        <f>22/(0.01*0.01)</f>
        <v>220000</v>
      </c>
      <c r="M773" s="31">
        <f t="shared" si="41"/>
        <v>399999.99999999994</v>
      </c>
      <c r="N773" s="32">
        <f t="shared" si="36"/>
        <v>4.4913616938342731</v>
      </c>
    </row>
    <row r="774" spans="1:16" x14ac:dyDescent="0.3">
      <c r="A774" s="28">
        <v>6</v>
      </c>
      <c r="B774" s="28">
        <v>72</v>
      </c>
      <c r="C774" s="28">
        <v>3</v>
      </c>
      <c r="D774" s="29" t="s">
        <v>147</v>
      </c>
      <c r="E774" s="30" t="s">
        <v>16</v>
      </c>
      <c r="F774" s="33" t="s">
        <v>105</v>
      </c>
      <c r="G774" s="33">
        <v>0.26700000000000002</v>
      </c>
      <c r="H774" s="33">
        <v>0.223</v>
      </c>
      <c r="I774" s="33">
        <v>0.315</v>
      </c>
      <c r="J774" s="29">
        <f>I774-0.0202</f>
        <v>0.29480000000000001</v>
      </c>
      <c r="K774" s="31">
        <f t="shared" si="39"/>
        <v>30000</v>
      </c>
      <c r="L774" s="31">
        <f>20/(0.01*0.01)</f>
        <v>200000</v>
      </c>
      <c r="M774" s="31">
        <f t="shared" si="41"/>
        <v>399999.99999999994</v>
      </c>
      <c r="N774" s="32">
        <f t="shared" si="36"/>
        <v>4.4771212547196626</v>
      </c>
      <c r="O774" s="31">
        <f>J774/K774</f>
        <v>9.8266666666666669E-6</v>
      </c>
      <c r="P774" s="32">
        <f>J774/N774</f>
        <v>6.5845882482907889E-2</v>
      </c>
    </row>
    <row r="775" spans="1:16" x14ac:dyDescent="0.3">
      <c r="A775" s="28">
        <v>6</v>
      </c>
      <c r="B775" s="28">
        <v>72</v>
      </c>
      <c r="C775" s="28">
        <v>3</v>
      </c>
      <c r="D775" s="29" t="s">
        <v>147</v>
      </c>
      <c r="E775" s="30" t="s">
        <v>16</v>
      </c>
      <c r="F775" s="33" t="s">
        <v>106</v>
      </c>
      <c r="G775" s="33">
        <v>0.311</v>
      </c>
      <c r="H775" s="33">
        <v>0.26800000000000002</v>
      </c>
      <c r="I775" s="33"/>
      <c r="J775" s="29"/>
      <c r="K775" s="31">
        <f t="shared" si="39"/>
        <v>30000</v>
      </c>
      <c r="L775" s="31">
        <f>20/(0.01*0.01)</f>
        <v>200000</v>
      </c>
      <c r="M775" s="31">
        <f t="shared" si="41"/>
        <v>399999.99999999994</v>
      </c>
      <c r="N775" s="32">
        <f t="shared" si="36"/>
        <v>4.4771212547196626</v>
      </c>
    </row>
    <row r="776" spans="1:16" x14ac:dyDescent="0.3">
      <c r="A776" s="28">
        <v>6</v>
      </c>
      <c r="B776" s="28">
        <v>72</v>
      </c>
      <c r="C776" s="28">
        <v>3</v>
      </c>
      <c r="D776" s="29" t="s">
        <v>147</v>
      </c>
      <c r="E776" s="30" t="s">
        <v>16</v>
      </c>
      <c r="F776" s="33" t="s">
        <v>107</v>
      </c>
      <c r="G776" s="33">
        <v>0.441</v>
      </c>
      <c r="H776" s="33">
        <v>0.39800000000000002</v>
      </c>
      <c r="I776" s="33"/>
      <c r="J776" s="29"/>
      <c r="K776" s="31">
        <f t="shared" si="39"/>
        <v>30000</v>
      </c>
      <c r="L776" s="31">
        <f>20/(0.01*0.01)</f>
        <v>200000</v>
      </c>
      <c r="M776" s="31">
        <f t="shared" si="41"/>
        <v>399999.99999999994</v>
      </c>
      <c r="N776" s="32">
        <f t="shared" si="36"/>
        <v>4.4771212547196626</v>
      </c>
    </row>
    <row r="777" spans="1:16" x14ac:dyDescent="0.3">
      <c r="A777" s="28">
        <v>6</v>
      </c>
      <c r="B777" s="28">
        <v>72</v>
      </c>
      <c r="C777" s="28">
        <v>3</v>
      </c>
      <c r="D777" s="29" t="s">
        <v>147</v>
      </c>
      <c r="E777" s="30" t="s">
        <v>16</v>
      </c>
      <c r="F777" s="33" t="s">
        <v>108</v>
      </c>
      <c r="G777" s="33">
        <v>0.41499999999999998</v>
      </c>
      <c r="H777" s="33">
        <v>0.372</v>
      </c>
      <c r="I777" s="33"/>
      <c r="J777" s="29"/>
      <c r="K777" s="31">
        <f t="shared" si="39"/>
        <v>30000</v>
      </c>
      <c r="L777" s="31">
        <f>20/(0.01*0.01)</f>
        <v>200000</v>
      </c>
      <c r="M777" s="31">
        <f t="shared" si="41"/>
        <v>399999.99999999994</v>
      </c>
      <c r="N777" s="32">
        <f t="shared" si="36"/>
        <v>4.4771212547196626</v>
      </c>
    </row>
    <row r="778" spans="1:16" x14ac:dyDescent="0.3">
      <c r="P778" s="31"/>
    </row>
    <row r="779" spans="1:16" x14ac:dyDescent="0.3">
      <c r="P779" s="31"/>
    </row>
    <row r="780" spans="1:16" x14ac:dyDescent="0.3">
      <c r="P780" s="31"/>
    </row>
    <row r="781" spans="1:16" x14ac:dyDescent="0.3">
      <c r="P781" s="31"/>
    </row>
    <row r="782" spans="1:16" x14ac:dyDescent="0.3">
      <c r="P782" s="31"/>
    </row>
    <row r="783" spans="1:16" x14ac:dyDescent="0.3">
      <c r="P783" s="31"/>
    </row>
    <row r="784" spans="1:16" x14ac:dyDescent="0.3">
      <c r="P784" s="31"/>
    </row>
    <row r="785" spans="16:16" x14ac:dyDescent="0.3">
      <c r="P785" s="31"/>
    </row>
    <row r="786" spans="16:16" x14ac:dyDescent="0.3">
      <c r="P786" s="31"/>
    </row>
    <row r="787" spans="16:16" x14ac:dyDescent="0.3">
      <c r="P787" s="31"/>
    </row>
    <row r="788" spans="16:16" x14ac:dyDescent="0.3">
      <c r="P788" s="31"/>
    </row>
    <row r="789" spans="16:16" x14ac:dyDescent="0.3">
      <c r="P789" s="31"/>
    </row>
    <row r="790" spans="16:16" x14ac:dyDescent="0.3">
      <c r="P790" s="31"/>
    </row>
    <row r="791" spans="16:16" x14ac:dyDescent="0.3">
      <c r="P791" s="31"/>
    </row>
    <row r="792" spans="16:16" x14ac:dyDescent="0.3">
      <c r="P792" s="31"/>
    </row>
    <row r="793" spans="16:16" x14ac:dyDescent="0.3">
      <c r="P793" s="31"/>
    </row>
    <row r="794" spans="16:16" x14ac:dyDescent="0.3">
      <c r="P794" s="31"/>
    </row>
    <row r="795" spans="16:16" x14ac:dyDescent="0.3">
      <c r="P795" s="31"/>
    </row>
    <row r="796" spans="16:16" x14ac:dyDescent="0.3">
      <c r="P796" s="31"/>
    </row>
    <row r="797" spans="16:16" x14ac:dyDescent="0.3">
      <c r="P797" s="31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Liquid growth raw data</vt:lpstr>
      <vt:lpstr>Generation time data</vt:lpstr>
      <vt:lpstr>Solid media growth raw data</vt:lpstr>
      <vt:lpstr>Biofilm data</vt:lpstr>
    </vt:vector>
  </TitlesOfParts>
  <Company>College of Veterinary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Adina Bujold</dc:creator>
  <cp:lastModifiedBy>Adina Bujold</cp:lastModifiedBy>
  <dcterms:created xsi:type="dcterms:W3CDTF">2018-08-17T16:02:15Z</dcterms:created>
  <dcterms:modified xsi:type="dcterms:W3CDTF">2019-06-19T21:16:30Z</dcterms:modified>
</cp:coreProperties>
</file>