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Reini\Documents\AMC werkdocumenten\FIAT-Health 2.0 revisions\For submission revision\"/>
    </mc:Choice>
  </mc:AlternateContent>
  <xr:revisionPtr revIDLastSave="0" documentId="13_ncr:1_{E34C90A0-9CDB-41F5-9393-8B55BCE2D543}" xr6:coauthVersionLast="43" xr6:coauthVersionMax="43" xr10:uidLastSave="{00000000-0000-0000-0000-000000000000}"/>
  <bookViews>
    <workbookView xWindow="-96" yWindow="-96" windowWidth="23232" windowHeight="13152" tabRatio="567" xr2:uid="{00000000-000D-0000-FFFF-FFFF00000000}"/>
  </bookViews>
  <sheets>
    <sheet name="Vragenlijst FIAT-Health" sheetId="1" r:id="rId1"/>
    <sheet name="Samenvattend overzicht" sheetId="3" r:id="rId2"/>
    <sheet name="Schaalinvoer" sheetId="2" state="hidden" r:id="rId3"/>
    <sheet name="Toelichting bij de vragen" sheetId="5" state="hidden" r:id="rId4"/>
    <sheet name="Aandachtspunten" sheetId="6" state="hidden" r:id="rId5"/>
    <sheet name="Voorbereiding Data" sheetId="10" state="hidden" r:id="rId6"/>
    <sheet name="Evaluatie" sheetId="11" r:id="rId7"/>
    <sheet name="Glossery" sheetId="12" state="hidden" r:id="rId8"/>
  </sheets>
  <definedNames>
    <definedName name="_Ref458767030" localSheetId="3">'Toelichting bij de vragen'!$B$1</definedName>
    <definedName name="_Ref458767094" localSheetId="3">'Toelichting bij de vragen'!$B$9</definedName>
    <definedName name="_Ref458767111" localSheetId="3">'Toelichting bij de vragen'!$B$14</definedName>
    <definedName name="_Ref458767136" localSheetId="3">'Toelichting bij de vragen'!$B$20</definedName>
    <definedName name="_Ref458767154" localSheetId="3">'Toelichting bij de vragen'!$B$26</definedName>
    <definedName name="_Ref458767169" localSheetId="3">'Toelichting bij de vragen'!$B$31</definedName>
    <definedName name="_Ref458767210" localSheetId="3">'Toelichting bij de vragen'!$B$36</definedName>
    <definedName name="_Ref458767275" localSheetId="3">'Toelichting bij de vragen'!$B$41</definedName>
    <definedName name="_Ref458767342" localSheetId="3">'Toelichting bij de vragen'!$B$48</definedName>
    <definedName name="_Ref458767358" localSheetId="3">'Toelichting bij de vragen'!$B$61</definedName>
    <definedName name="_Ref458767375" localSheetId="3">'Toelichting bij de vragen'!$B$72</definedName>
    <definedName name="_Ref458788734" localSheetId="3">'Toelichting bij de vragen'!#REF!</definedName>
    <definedName name="Herkomst" localSheetId="4">Aandachtspunten!$C$1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1" l="1"/>
  <c r="E13" i="1"/>
  <c r="E4" i="1" l="1"/>
  <c r="B59" i="1"/>
  <c r="B19" i="1"/>
  <c r="B23" i="1"/>
  <c r="F9" i="3"/>
  <c r="E75" i="1"/>
  <c r="B17" i="1"/>
  <c r="C15" i="3"/>
  <c r="C14" i="3"/>
  <c r="I30" i="3"/>
  <c r="C20" i="3"/>
  <c r="B31" i="1"/>
  <c r="B29" i="1"/>
  <c r="B26" i="1"/>
  <c r="B25" i="1"/>
  <c r="B6" i="1"/>
  <c r="B7" i="1"/>
  <c r="B8" i="1"/>
  <c r="B9" i="1"/>
  <c r="B10" i="1"/>
  <c r="B12" i="1"/>
  <c r="B13" i="1"/>
  <c r="B14" i="1"/>
  <c r="B16" i="1"/>
  <c r="B18" i="1"/>
  <c r="B21" i="1"/>
  <c r="B22" i="1"/>
  <c r="B27" i="1"/>
  <c r="B30" i="1"/>
  <c r="B33" i="1"/>
  <c r="B34" i="1"/>
  <c r="B35" i="1"/>
  <c r="B37" i="1"/>
  <c r="B39" i="1"/>
  <c r="B40" i="1"/>
  <c r="B41" i="1"/>
  <c r="B43" i="1"/>
  <c r="B44" i="1"/>
  <c r="B45" i="1"/>
  <c r="B46" i="1"/>
  <c r="B47" i="1"/>
  <c r="B48" i="1"/>
  <c r="B50" i="1"/>
  <c r="B51" i="1"/>
  <c r="B52" i="1"/>
  <c r="B53" i="1"/>
  <c r="B55" i="1"/>
  <c r="B56" i="1"/>
  <c r="B57" i="1"/>
  <c r="B58" i="1"/>
  <c r="B61" i="1"/>
  <c r="B62" i="1"/>
  <c r="B63" i="1"/>
  <c r="B64" i="1"/>
  <c r="B66" i="1"/>
  <c r="B67" i="1"/>
  <c r="B68" i="1"/>
  <c r="B69" i="1"/>
  <c r="B71" i="1"/>
  <c r="B72" i="1"/>
  <c r="B74" i="1"/>
  <c r="B75" i="1"/>
  <c r="B77" i="1"/>
  <c r="E76" i="1" s="1"/>
  <c r="C10" i="3"/>
  <c r="G14" i="3"/>
  <c r="C9" i="3"/>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3" i="10"/>
  <c r="B2" i="10"/>
  <c r="J16" i="3"/>
  <c r="F25" i="3"/>
  <c r="F22" i="3"/>
  <c r="D26" i="3"/>
  <c r="F20" i="3"/>
  <c r="G16" i="3"/>
  <c r="E67" i="1"/>
  <c r="E62" i="1"/>
  <c r="E51" i="1"/>
  <c r="E56" i="1"/>
  <c r="E44" i="1"/>
  <c r="E40" i="1"/>
  <c r="E34" i="1"/>
  <c r="E30" i="1"/>
  <c r="E26" i="1"/>
  <c r="E17" i="1"/>
  <c r="J18" i="3"/>
  <c r="C45" i="3"/>
  <c r="C44" i="3"/>
  <c r="C43" i="3"/>
  <c r="C42" i="3"/>
  <c r="C41" i="3"/>
  <c r="C40" i="3"/>
  <c r="C39" i="3"/>
  <c r="C38" i="3"/>
  <c r="C37" i="3"/>
  <c r="C36" i="3"/>
  <c r="C35" i="3"/>
  <c r="C34" i="3"/>
  <c r="C33" i="3"/>
  <c r="F10" i="3"/>
  <c r="J20" i="3"/>
  <c r="I20" i="3"/>
  <c r="D6" i="3"/>
  <c r="C21" i="3"/>
  <c r="C19" i="3"/>
  <c r="C18" i="3"/>
  <c r="C17" i="3"/>
  <c r="D30" i="3"/>
  <c r="D29" i="3"/>
  <c r="D28" i="3"/>
  <c r="D27" i="3"/>
  <c r="G27" i="3"/>
  <c r="G29" i="3"/>
  <c r="F29" i="3"/>
  <c r="F28" i="3"/>
  <c r="F27" i="3"/>
  <c r="F26" i="3"/>
  <c r="F24" i="3"/>
  <c r="G25" i="3"/>
  <c r="G24" i="3"/>
  <c r="F23" i="3"/>
  <c r="G22" i="3"/>
  <c r="F21" i="3"/>
  <c r="G19" i="3"/>
  <c r="G20" i="3"/>
  <c r="G18" i="3"/>
  <c r="F18" i="3"/>
  <c r="F19" i="3"/>
  <c r="F17" i="3"/>
  <c r="G15" i="3"/>
  <c r="J23" i="3"/>
  <c r="I23" i="3"/>
  <c r="J22" i="3"/>
  <c r="I22" i="3"/>
  <c r="J21" i="3"/>
  <c r="I21" i="3" s="1"/>
  <c r="J19" i="3"/>
  <c r="I19" i="3"/>
  <c r="J17" i="3"/>
  <c r="J15" i="3"/>
  <c r="J14" i="3"/>
</calcChain>
</file>

<file path=xl/sharedStrings.xml><?xml version="1.0" encoding="utf-8"?>
<sst xmlns="http://schemas.openxmlformats.org/spreadsheetml/2006/main" count="534" uniqueCount="328">
  <si>
    <t>Vraag</t>
  </si>
  <si>
    <t>Antwoord</t>
  </si>
  <si>
    <t>Uw notities</t>
  </si>
  <si>
    <t>Toelichting</t>
  </si>
  <si>
    <t xml:space="preserve">Uw onderzoeksnummer: </t>
  </si>
  <si>
    <t>Toelichting termen in de FIAT-Health</t>
  </si>
  <si>
    <r>
      <rPr>
        <b/>
        <sz val="14"/>
        <color rgb="FF000000"/>
        <rFont val="Calibri"/>
        <family val="2"/>
        <scheme val="minor"/>
      </rPr>
      <t>Welk cijfer wilt u beoordelen?</t>
    </r>
    <r>
      <rPr>
        <b/>
        <sz val="12"/>
        <color rgb="FF000000"/>
        <rFont val="Calibri"/>
        <family val="2"/>
        <scheme val="minor"/>
      </rPr>
      <t xml:space="preserve"> </t>
    </r>
    <r>
      <rPr>
        <sz val="12"/>
        <color indexed="8"/>
        <rFont val="Calibri"/>
        <family val="2"/>
      </rPr>
      <t>(Geef de zinssnede waarin het cijfer wordt genoemd.)</t>
    </r>
  </si>
  <si>
    <t xml:space="preserve"> </t>
  </si>
  <si>
    <t xml:space="preserve">Toelichting? </t>
  </si>
  <si>
    <t>Toelichting?</t>
  </si>
  <si>
    <t>Einde FIAT-Health</t>
  </si>
  <si>
    <t>Samenvattend overzicht van de antwoorden</t>
  </si>
  <si>
    <t>Cijfer:</t>
  </si>
  <si>
    <t>Indien u een een vraag met "nee" heeft beantwoord, klik op de betreffende cel om een aandachtspunt te weergeven.</t>
  </si>
  <si>
    <t>Karakterisering van het cijfer</t>
  </si>
  <si>
    <t>Feitelijke vragen</t>
  </si>
  <si>
    <t>Beoordeling van het cijfer</t>
  </si>
  <si>
    <t>De primaire publicatie is bekend</t>
  </si>
  <si>
    <t>Geloofwaardigheid van het cijfer</t>
  </si>
  <si>
    <t>De primaire publicatie is verifieerbaar</t>
  </si>
  <si>
    <t>Onafhankelijkheid van het cijfer</t>
  </si>
  <si>
    <t>De totstandkoming van het cijfer is gebaseerd op:</t>
  </si>
  <si>
    <t>De periode waar het cijfer betrekking op heeft is bekend</t>
  </si>
  <si>
    <t xml:space="preserve">Onderwerp waar het cijfer betrekking op heeft </t>
  </si>
  <si>
    <t>Populatie waar het cijfer betrekking op heeft</t>
  </si>
  <si>
    <t>Geografisch gebied waar het cijfer betrekking op heeft</t>
  </si>
  <si>
    <t>Overeenkomst weergave primaire publicatie en de publicatie waaruit u het cijfer wilt beoordelen</t>
  </si>
  <si>
    <t xml:space="preserve">Indien u een beoordeling lager dan 3 of "kan niet worden beoordeeld" heeft toegekend, selecteer dan de onderstaande paarse cel. Wanneer u op het pijltje rechts klikt kunt u uit een dropdown-menu een onderwerp kiezen. </t>
  </si>
  <si>
    <t>Typering van het cijfer</t>
  </si>
  <si>
    <t>Onderwerp</t>
  </si>
  <si>
    <t>Populatie</t>
  </si>
  <si>
    <t>Geografisch gebied</t>
  </si>
  <si>
    <t>Mogelijke aandachtspunten</t>
  </si>
  <si>
    <t>Tijd</t>
  </si>
  <si>
    <t>Uw notities:</t>
  </si>
  <si>
    <t>Dichotimous</t>
  </si>
  <si>
    <t>Scale</t>
  </si>
  <si>
    <t>Ranking</t>
  </si>
  <si>
    <t>Ja</t>
  </si>
  <si>
    <t>*</t>
  </si>
  <si>
    <t>Toelichting 1a</t>
  </si>
  <si>
    <t>Toelichting 2a</t>
  </si>
  <si>
    <t>Toelichting 3a</t>
  </si>
  <si>
    <t>Toelichting 4a</t>
  </si>
  <si>
    <t>Toelichting 5a</t>
  </si>
  <si>
    <t>Toelichting 6a</t>
  </si>
  <si>
    <t>Toelichting 7a</t>
  </si>
  <si>
    <t>Toelichting 8a</t>
  </si>
  <si>
    <t>Toelichting 9a</t>
  </si>
  <si>
    <t>Toelichting 10a</t>
  </si>
  <si>
    <t>Toelichting 11a</t>
  </si>
  <si>
    <t>Toelichting 12a</t>
  </si>
  <si>
    <t>Toelichting 13a</t>
  </si>
  <si>
    <t>Geloofwaardigheid 1/2</t>
  </si>
  <si>
    <t>Zwaar meegewogen</t>
  </si>
  <si>
    <t>Nee</t>
  </si>
  <si>
    <t>**</t>
  </si>
  <si>
    <t>Toelichting 1b</t>
  </si>
  <si>
    <t>Toelichting 2b</t>
  </si>
  <si>
    <t>Toelichting 3b</t>
  </si>
  <si>
    <t>Toelichting 4b</t>
  </si>
  <si>
    <t>Toelichting 5b</t>
  </si>
  <si>
    <t>Toelichting 6b</t>
  </si>
  <si>
    <t>Toelichting 7b</t>
  </si>
  <si>
    <t>Toelichting 8b</t>
  </si>
  <si>
    <t>Toelichting 9b</t>
  </si>
  <si>
    <t>Toelichting 10b</t>
  </si>
  <si>
    <t>Toelichting 11b</t>
  </si>
  <si>
    <t>Toelichting 12b</t>
  </si>
  <si>
    <t>Toelichting 13b</t>
  </si>
  <si>
    <t>Geloofwaardigheid  "kan niet worden beoordeeld"</t>
  </si>
  <si>
    <t>***</t>
  </si>
  <si>
    <t>Toelichting 1c</t>
  </si>
  <si>
    <t>Toelichting 9c</t>
  </si>
  <si>
    <t>Toelichting 10c</t>
  </si>
  <si>
    <t>Toelichting 11c</t>
  </si>
  <si>
    <t>Toelichting 12c</t>
  </si>
  <si>
    <t>Toelichting 13c</t>
  </si>
  <si>
    <t>Onafhankelijkheid 1/2</t>
  </si>
  <si>
    <t>****</t>
  </si>
  <si>
    <t>Toelichting 9d</t>
  </si>
  <si>
    <t>Toelichting 11d</t>
  </si>
  <si>
    <t>Onafhankelijkheid "kan niet worden beoordeeld"</t>
  </si>
  <si>
    <t>Kan niet worden beoordeeld</t>
  </si>
  <si>
    <t>*****</t>
  </si>
  <si>
    <t>Voorbeelden</t>
  </si>
  <si>
    <t>Toelichting 9e</t>
  </si>
  <si>
    <t>Onderwerp 1/2</t>
  </si>
  <si>
    <t>Onderwerp "kan niet worden beoordeeld"</t>
  </si>
  <si>
    <t>Populatie 1/2</t>
  </si>
  <si>
    <t>Populatie "kan niet worden beoordeeld"</t>
  </si>
  <si>
    <t>Geografisch gebied 1/2</t>
  </si>
  <si>
    <t>Geografisch gebied "kan niet worden beoordeeld"</t>
  </si>
  <si>
    <t>Representativiteit steekproef 1/2</t>
  </si>
  <si>
    <t>Representativiteit steekproef "kan niet worden beoordeeld"</t>
  </si>
  <si>
    <t>Bruikbaarheid registratie 1/2</t>
  </si>
  <si>
    <t>Bruikbaarheid registratie "kan niet worden beoordeeld"</t>
  </si>
  <si>
    <t>Vragenlijst conclusie 1/2</t>
  </si>
  <si>
    <t>Vragenlijst conclusie "kan niet worden beoordeeld"</t>
  </si>
  <si>
    <t>Nauwkeurigheid observaties 1/2</t>
  </si>
  <si>
    <t>Nauwkeurigheid observaties "kan niet worden beoordeeld"</t>
  </si>
  <si>
    <t>Plausibiliteit model 1/2</t>
  </si>
  <si>
    <t>Plausibiliteit model "kan niet worden beoordeeld"</t>
  </si>
  <si>
    <t>Vraag 1: Herkomst van het cijfer</t>
  </si>
  <si>
    <t>1a.</t>
  </si>
  <si>
    <t xml:space="preserve">U kunt een cijfer beoordelen uit een primaire publicatie of uit een publicatie die refereert aan een cijfer uit een primaire publicatie. </t>
  </si>
  <si>
    <t xml:space="preserve">Bijvoorbeeld: Een rapport van een onderzoeksinstituut is meestal een primaire publicatie. </t>
  </si>
  <si>
    <t>1b.</t>
  </si>
  <si>
    <t>In de publicatie waaruit u het cijfer wilt beoordelen (bijvoorbeeld een krantenartikel, een stuk op een website of een persbericht) is een cijfer gebruikt uit een primaire publicatie. De primaire publicatie is bekend als de publicatie waarin het cijfer is gerapporteerd daarnaar verwijst.</t>
  </si>
  <si>
    <t>1c.</t>
  </si>
  <si>
    <t>Verifieerbaarheid van de primaire publicatie betekent dat de primaire publicatie traceerbaar is en de mogelijkheid bestaat om de totstandkoming van het cijfer te controleren.</t>
  </si>
  <si>
    <t xml:space="preserve">Om de vragen van de FIAT-Health 1.0 verder te kunnen beantwoorden is toegang tot de primaire publicatie nodig. Daarmee is het mogelijk om de interpretatie van het cijfer dat u wilt beoordelen te vergelijken met de primaire publicatie. Indien de primaire publicatie niet verifieerbaar is, dan is het raadzaam deze alsnog te achterhalen. </t>
  </si>
  <si>
    <t xml:space="preserve">Bijvoorbeeld: In de publicatie waaruit u een cijfer wilt beoordelen staat dat het cijfer afkomstig is van een bepaald onderzoeksinstituut, maar geeft verder geen indicatie van waar de primaire publicatie gevonden kan worden, noch is de gebruiker in staat om de primaire publicatie zelf te identificeren. In dat geval is de primaire publicatie niet bekend of verifieerbaar. </t>
  </si>
  <si>
    <t xml:space="preserve">Bijvoorbeeld: In de publicatie waaruit u een cijfer wilt beoordelen is een bronvermelding gegeven maar het rapport is niet openbaar. In dat geval is de primaire publicatie wel bekend, maar niet verifieerbaar. </t>
  </si>
  <si>
    <t xml:space="preserve">Vraag 2: Geloofwaardigheid van het cijfer </t>
  </si>
  <si>
    <t>2a.</t>
  </si>
  <si>
    <t xml:space="preserve">De geloofwaardigheid van de primaire publicatie is een subjectieve inschatting. Deze inschatting kan o.a. worden beïnvloed door de soort primaire publicatie en de aard van de auteur van de primaire publicatie. Zo zullen de meeste mensen een wetenschappelijk artikel uit een peer-reviewed tijdschrift als geloofwaardiger inschatten dan een bericht van een onbekend blogger. Ook wanneer het cijfer afkomstig is van een gerenommeerd instituut op het terrein waar het cijfer over gaat, draagt dat bij aan de geloofwaardigheid. </t>
  </si>
  <si>
    <t xml:space="preserve">Bijvoorbeeld: Een wetenschappelijk artikel uit een peer-reviewed tijdschrift, een uitgebreid rapport van een onderzoeksinstituut, een uitleg van een cijfer op een webpagina. </t>
  </si>
  <si>
    <t>2b.</t>
  </si>
  <si>
    <t>De onafhankelijkheid van de auteur van de primaire publicatie ten opzichte van het cijfer is een subjectieve inschatting. Deze inschatting kan worden beïnvloed door de financiële afhankelijkheid en politieke belangen van de opdrachtgever en de auteur bij de publicatie van het cijfer.</t>
  </si>
  <si>
    <t>Bijvoorbeeld: Een academische instelling voert een onderzoek uit in opdracht van een collectebusfonds, of de opdrachtgever is zelf de auteur van de primaire publicatie.</t>
  </si>
  <si>
    <t xml:space="preserve">Vraag 3: Typering van het cijfer </t>
  </si>
  <si>
    <t xml:space="preserve">De typering van het cijfer heeft invloed op hoe het cijfer wordt geïnterpreteerd. Afhankelijk van hoe het cijfer is uitgedrukt, geeft de gebruiker een waarde aan het cijfer. </t>
  </si>
  <si>
    <t>3a.</t>
  </si>
  <si>
    <t xml:space="preserve">Een enkelvoudig cijfer bestaat uit één onderdeel, zoals een absoluut getal (23.125) of een gemiddelde (bijvoorbeeld een gemiddeld BMI 23,2). Bijvoorbeeld een enkelvoudig cijfer: 12.456 vrouwen met borstkanker. </t>
  </si>
  <si>
    <t xml:space="preserve">Bijvoorbeeld een enkelvoudig cijfer: 12.456 vrouwen met borstkanker. </t>
  </si>
  <si>
    <t>3b.</t>
  </si>
  <si>
    <r>
      <t xml:space="preserve">Een samengesteld cijfer bestaat uit meerdere onderdelen, zoals een breuk (1 op de 7) of een percentage (17%). </t>
    </r>
    <r>
      <rPr>
        <b/>
        <sz val="11"/>
        <color rgb="FF000000"/>
        <rFont val="Calibri"/>
        <family val="2"/>
        <scheme val="minor"/>
      </rPr>
      <t>Bijvoorbeeld een samengesteld cijfer: 1 op de 10 vrouwen heeft borstkanker, of 10%.</t>
    </r>
  </si>
  <si>
    <t>Bijvoorbeeld een samengesteld cijfer: 1 op de 10 vrouwen heeft borstkanker, of 10%.</t>
  </si>
  <si>
    <t>Vraag 4: Onderwerp van tellen en meten</t>
  </si>
  <si>
    <t>4a.</t>
  </si>
  <si>
    <t xml:space="preserve">Een duidelijke beschrijving van het onderwerp is nodig om te begrijpen wat onderdeel uitmaakt van het onderwerp. Bijvoorbeeld: roken = 1 sigaret per dag, overgewicht = 25-30 BMI, of wachttijd = tijd in dagen tussen diagnose en behandeling.  Bijvoorbeeld: voor zorguitgaven worden vaste definities gebruikt: System of Health Accounts (SHA), Zorgrekeningen, of Budgettair Kader Zorg (BKZ). </t>
  </si>
  <si>
    <t xml:space="preserve">Bijvoorbeeld: roken = 1 sigaret per dag, overgewicht = 25-30 BMI, of wachttijd = tijd in dagen tussen diagnose en behandeling. </t>
  </si>
  <si>
    <t xml:space="preserve">Bijvoorbeeld: voor zorguitgaven worden vaste definities gebruikt: System of Health Accounts (SHA), Zorgrekeningen, of Budgettair Kader Zorg (BKZ). </t>
  </si>
  <si>
    <t>4b.</t>
  </si>
  <si>
    <t xml:space="preserve">De definitie van het onderwerp die gebruikt is in de primaire publicatie moet overeenkomen met de definitie die gebruikt is in de publicatie waaruit u het cijfer wilt beoordelen. Bijvoorbeeld: de primaire publicatie gebruikt als onderwerp “alcoholgebruik”, waar alle alcoholhoudende dranken onder vallen. Het nieuwsbericht waaruit u het cijfer wilt beoordelen gebruikt het cijfer in verband met het onderwerp “het drinken van bier”. In dat geval komen de definities niet overeen wat tot onjuiste conclusies leidt. </t>
  </si>
  <si>
    <t xml:space="preserve">Bijvoorbeeld: de primaire publicatie gebruikt als onderwerp “alcoholgebruik”, waar alle alcoholhoudende dranken onder vallen. Het nieuwsbericht waaruit u het cijfer wilt beoordelen gebruikt het cijfer in verband met het onderwerp “het drinken van bier”. In dat geval komen de definities niet overeen wat tot onjuiste conclusies leidt. </t>
  </si>
  <si>
    <t>Vraag 5: Populatie waar het cijfer betrekking op heeft</t>
  </si>
  <si>
    <t>5a.</t>
  </si>
  <si>
    <t xml:space="preserve">Een duidelijke beschrijving van de populatie is nodig om te begrijpen wanneer iets of iemand wel of niet als eenheid wordt meegeteld binnen de populatie. Voorbeelden van populatiekenmerken zijn: leeftijdsgroep, sekse, sociaal economische status en etniciteit. Voorbeelden van populatiekenmerken in het geval van zorginstellingen zijn: grootte van zorginstellingen, soort zorginstellingen en de specialisatie van de zorginstellingen. Populatiekenmerken van zorguitgaven zijn de gebruikte valuta, zoals de Amerikaanse Dollar of de Euro. Bijvoorbeeld: de uitdrukking “vrouwen” is onduidelijk, de populatie kan worden gespecificeerd door beschrijvingen toe te voegen, bijvoorbeeld “volwassen vrouwen”, of “volwassen vrouwen tussen de 20 en 40 jaar na 3 maanden zwangerschap”. </t>
  </si>
  <si>
    <t xml:space="preserve">Bijvoorbeeld: de uitdrukking “vrouwen” is onduidelijk, de populatie kan worden gespecificeerd door beschrijvingen toe te voegen, bijvoorbeeld “volwassen vrouwen”, of “volwassen vrouwen tussen de 20 en 40 jaar na 3 maanden zwangerschap”. </t>
  </si>
  <si>
    <t>5b.</t>
  </si>
  <si>
    <t xml:space="preserve">De definitie van de populatie die gebruikt is in de primaire publicatie moet overeenkomen met de definitie die gebruikt is in de publicatie waaruit u het cijfer wilt beoordelen. Bijvoorbeeld: in de primaire publicatie is de populatie gedefinieerd als “volwassen vrouwen tussen de 20 en 40 jaar, na 3 maanden zwangerschap”. In de publicatie waaruit u het cijfer wilt beoordelen is de definitie aangeduid als “zwangere vrouwen”. In dat geval is de populatie te ruim omschreven in de publicatie waaruit u het cijfer wilt beoordelen, en komt de populatie niet overeen. </t>
  </si>
  <si>
    <t xml:space="preserve">Bijvoorbeeld: in de primaire publicatie is de populatie gedefinieerd als “volwassen vrouwen tussen de 20 en 40 jaar, na 3 maanden zwangerschap”. In de publicatie waaruit u het cijfer wilt beoordelen is de definitie aangeduid als “zwangere vrouwen”. In dat geval is de populatie te ruim omschreven in de publicatie waaruit u het cijfer wilt beoordelen, en komt de populatie niet overeen. </t>
  </si>
  <si>
    <t>Vraag 6: Geografisch gebied waar het cijfer betrekking op heeft</t>
  </si>
  <si>
    <t>6a.</t>
  </si>
  <si>
    <t xml:space="preserve">Het geografisch gebied moet bekend zijn om de generaliseerbaarheid van het cijfer te kunnen inschatten.  Bijvoorbeeld: Amsterdam Zuidoost, of de provincie Limburg. </t>
  </si>
  <si>
    <t xml:space="preserve">Bijvoorbeeld: Amsterdam Zuidoost, of de provincie Limburg. </t>
  </si>
  <si>
    <t>6b.</t>
  </si>
  <si>
    <t xml:space="preserve">Het geografisch gebied dat gebruikt is in de primaire publicatie moet overeenkomen met het geografisch gebied dat gebruikt is in de publicatie waaruit u het cijfer wilt beoordelen of het moet plausibel zijn dat het daarnaar te generaliseren is. Bijvoorbeeld: Het cijfer in de primaire publicatie heeft betrekking op “de gemeente Amsterdam”. De publicatie waaruit u het cijfer wilt beoordelen rapporteert het geografisch gebied als “Nederland”. In dat geval komt het geografisch gebied niet overeen. </t>
  </si>
  <si>
    <t xml:space="preserve">Bijvoorbeeld: Het cijfer in de primaire publicatie heeft betrekking op “de gemeente Amsterdam”. De publicatie waaruit u het cijfer wilt beoordelen rapporteert het geografisch gebied als “Nederland”. In dat geval komt het geografisch gebied niet overeen. </t>
  </si>
  <si>
    <t>Vraag 7: Periode waar het cijfer betrekking op heeft</t>
  </si>
  <si>
    <t>7a</t>
  </si>
  <si>
    <t xml:space="preserve">De periode waar het cijfer betrekking op heeft moet bekend zijn om de relevantie van het cijfer te kunnen beoordelen. De periode waar het cijfer betrekking op heeft is de periode waarbinnen de eenheden zijn geteld. Zoals op een bepaald punt in de tijd of binnen een bepaald jaar. Bijvoorbeeld: De primaire publicatie rapporteert een jaarprevalentie gebaseerd op een telling binnen het jaar 2011. </t>
  </si>
  <si>
    <t xml:space="preserve">Bijvoorbeeld: De primaire publicatie rapporteert een jaarprevalentie gebaseerd op een telling binnen het jaar 2011. </t>
  </si>
  <si>
    <t xml:space="preserve">7b.  </t>
  </si>
  <si>
    <t xml:space="preserve">Het doel van deze vraag is om na te gaan of de periode waarin is gemeten overeenkomt met de periode waarover u iets wilt weten, of dat het aannemelijk is dat het verschil tussen de twee klein genoeg is. In veel gevallen wordt in een secundaire publicatie de periode niet expliciet vermeld, maar blijkt uit de tekst dat de veronderstelling dat het cijfer actueel is, en dus betrekking heeft op het heden.  Bijvoorbeeld: De primaire publicatie rapporteert een cijfer gebaseerd op gegevens van drie jaar geleden. Zijn deze cijfers nog actueel genoeg om iets over het heden te zeggen? </t>
  </si>
  <si>
    <t xml:space="preserve">Bijvoorbeeld: De primaire publicatie rapporteert een cijfer gebaseerd op gegevens van drie jaar geleden. Zijn deze cijfers nog actueel genoeg om iets over het heden te zeggen? </t>
  </si>
  <si>
    <t>Vraag 8 t\m13: Methoden van tellen en meten</t>
  </si>
  <si>
    <t xml:space="preserve">Vraag 8: Periodiek herhaalde of eenmalige dataverzameling </t>
  </si>
  <si>
    <t>Wanneer u een beslissing maakt over het gebruik van een cijfer kan het interessant zijn te weten of de dataverzameling periodiek herhaald wordt of zelfs continue plaatsvindt of dat deze eenmalig heeft plaatsgevonden. Wanneer het cijfer afkomstig is uit een periodiek herhaalde dataverzameling, is het mogelijk deze te vergelijken met voorgaande data, of het cijfer te vernieuwen wanneer er nieuwe data beschikbaar zijn.</t>
  </si>
  <si>
    <t>8a.</t>
  </si>
  <si>
    <t xml:space="preserve">De dataverzameling wordt periodiek herhaald met dezelfde methoden. Bijvoorbeeld: een jaarlijks herhaalde enquête, of routinematig verzamelde registratiedata. </t>
  </si>
  <si>
    <t xml:space="preserve">Bijvoorbeeld: een jaarlijks herhaalde enquête, of routinematig verzamelde registratiedata. </t>
  </si>
  <si>
    <t>8b.</t>
  </si>
  <si>
    <t>De dataverzameling is eenmalig wanneer de dataverzameling slechts een keer is uitgevoerd. Bijvoorbeeld: een eenmalig wetenschappelijk onderzoek.</t>
  </si>
  <si>
    <t>Bijvoorbeeld: een eenmalig wetenschappelijk onderzoek.</t>
  </si>
  <si>
    <t xml:space="preserve">Vraag 9: Een steekproef </t>
  </si>
  <si>
    <t>9a.</t>
  </si>
  <si>
    <t xml:space="preserve">Bij een steekproef is een selectie van de gehele populatie onderzocht. Bij een steekproef moet rekening gehouden zijn met de omvang en de representativiteit. </t>
  </si>
  <si>
    <t>9b.</t>
  </si>
  <si>
    <t>De omvang van de steekproef kan iets zeggen over de statistische betrouwbaarheid. Bijvoorbeeld: n=150.</t>
  </si>
  <si>
    <t>Bijvoorbeeld: n=150.</t>
  </si>
  <si>
    <t>9c.</t>
  </si>
  <si>
    <t xml:space="preserve">Voor respons geldt: hoe hoger, hoe beter. Bij een lage respons is het nuttig om te bedenken of er mogelijk (zelf)selectie kan zijn opgetreden en dat dus de non-respondenten op relevante kenmerken afwijken van de respondenten. Bijvoorbeeld: De respons betreft 35% van de benaderde patiënten.  </t>
  </si>
  <si>
    <t xml:space="preserve">Bijvoorbeeld: De respons betreft 35% van de benaderde patiënten. </t>
  </si>
  <si>
    <t>9d.</t>
  </si>
  <si>
    <t xml:space="preserve">Als er voor de berekening van het cijfer belangrijke groepen buiten beschouwing zijn gelaten, hebben er exclusies plaatsgevonden. Het kan nuttig zijn om na te gaan op welke gronden deze exclusies plaatsvonden en of dit gevolgen kan hebben voor de interpretatie van het cijfer of de statistische betrouwbaarheid (omdat de feitelijke n kleiner wordt). Bijvoorbeeld: Voor de berekening van het cijfer zijn patiënten met co-morbiditeit uitgesloten, dit betrof 20% van de respondenten. </t>
  </si>
  <si>
    <t xml:space="preserve">Bijvoorbeeld: Voor de berekening van het cijfer zijn patiënten met co-morbiditeit uitgesloten, dit betrof 20% van de respondenten. </t>
  </si>
  <si>
    <t>9e.</t>
  </si>
  <si>
    <r>
      <t xml:space="preserve">Een steekproef is representatief als de steekproef dezelfde eigenschappen heeft als de populatie. Let daarbij onder andere op de verdeling van leeftijd, sekse, etniciteit, sociaal economische status, en geografisch gebied. </t>
    </r>
    <r>
      <rPr>
        <sz val="11"/>
        <color theme="1"/>
        <rFont val="Calibri"/>
        <family val="2"/>
        <scheme val="minor"/>
      </rPr>
      <t>Indien de steekproef representatief is, kan de data gegeneraliseerd worden naar de gehele populatie. Bijvoorbeeld: Het cijfer gaat over immigranten, maar in het onderzoek zijn alleen mensen in het Nederlands benaderd. Daardoor worden immigranten die het Nederlands niet goed beheersen uitgesloten, met het gevolg dat de steekproef geen goede dwarsdoorsnede van de populatie is.</t>
    </r>
  </si>
  <si>
    <t>Bijvoorbeeld: Het cijfer gaat over immigranten, maar in het onderzoek zijn alleen mensen in het Nederlands benaderd. Daardoor worden immigranten die het Nederlands niet goed beheersen uitgesloten, met het gevolg dat de steekproef geen goede dwarsdoorsnede van de populatie is.</t>
  </si>
  <si>
    <t>Vraag 10: Een Registratie</t>
  </si>
  <si>
    <t>10a.</t>
  </si>
  <si>
    <t>Bij een bestaande registratie worden gegevens over een populatie vastgelegd en opgeslagen.</t>
  </si>
  <si>
    <t>10b.</t>
  </si>
  <si>
    <t>De soort registratie beïnvloedt welk onderdeel van de populatie geregistreerd wordt. Bijvoorbeeld: het cijfer is afkomstig van een huisartsenregistratie.</t>
  </si>
  <si>
    <t>Bijvoorbeeld: het cijfer is afkomstig van een huisartsenregistratie.</t>
  </si>
  <si>
    <t>10c.</t>
  </si>
  <si>
    <r>
      <t>De bruikbaarheid van de registratie als basis voor het cijfer is afhankelijk van</t>
    </r>
    <r>
      <rPr>
        <sz val="11"/>
        <color theme="1"/>
        <rFont val="Calibri"/>
        <family val="2"/>
        <scheme val="minor"/>
      </rPr>
      <t xml:space="preserve"> tal van factoren, zoals o.a. de veronderstelde volledigheid, de kans dat er registratiefouten optreden en het doel van de registratie</t>
    </r>
    <r>
      <rPr>
        <sz val="11"/>
        <color rgb="FF000000"/>
        <rFont val="Calibri"/>
        <family val="2"/>
        <scheme val="minor"/>
      </rPr>
      <t>, het systeem van coderen (en kans op fouten), wie de data registreert en de mate van standaardisatie.</t>
    </r>
  </si>
  <si>
    <t xml:space="preserve">Vraag 11: Vragenlijstonderzoek </t>
  </si>
  <si>
    <t>11a.</t>
  </si>
  <si>
    <r>
      <t>Bij vragenlijstonderzoek is het onderwerp gemeten door middel van de vragen die aan deelnemers worden gesteld.</t>
    </r>
    <r>
      <rPr>
        <sz val="11"/>
        <color rgb="FF000000"/>
        <rFont val="Calibri"/>
        <family val="2"/>
        <scheme val="minor"/>
      </rPr>
      <t xml:space="preserve"> Daarbij zijn keuzes gemaakt over welke vragen zijn gesteld en de manier waarop de respondenten antwoord kunnen geven. </t>
    </r>
  </si>
  <si>
    <t>11b.</t>
  </si>
  <si>
    <t>Als de precieze vraag die aan respondenten is voorgelegd bekend is, helpt dit om in te schatten of de conclusie die hierop gebaseerd is, gerechtvaardigd is.  Bijvoorbeeld: het cijfer is gebaseerd op de vraag: “Hoe vaak voelde u zich somber dit jaar?”. De formulering van een vraag kan sturend zijn: “vindt u het ook zo belangrijk om voldoende te bewegen?”</t>
  </si>
  <si>
    <t>Bijvoorbeeld: het cijfer is gebaseerd op de vraag: “Hoe vaak voelde u zich somber dit jaar?”. De formulering van een vraag kan sturend zijn: “vindt u het ook zo belangrijk om voldoende te bewegen?”</t>
  </si>
  <si>
    <t>11c.</t>
  </si>
  <si>
    <t>Als de antwoordcategorieën van de vragen die gesteld zijn, bekend zijn, helpt dit om in te schatten of de conclusie die hierop gebaseerd is, gerechtvaardigd is. Bijvoorbeeld: De antwoordcategorieën zijn vaak, weleens, soms, en nooit.</t>
  </si>
  <si>
    <t>Bijvoorbeeld: De antwoordcategorieën zijn vaak, weleens, soms, en nooit.</t>
  </si>
  <si>
    <t>11d.</t>
  </si>
  <si>
    <t xml:space="preserve">De formulering van de antwoordcategorieën kan soms sturend zijn of antwoordcategorieën kunnen niet uitputtend zijn. Bijvoorbeeld: “altijd, vaak, af en toe”. </t>
  </si>
  <si>
    <t xml:space="preserve">Bijvoorbeeld: “altijd, vaak, af en toe” </t>
  </si>
  <si>
    <t>Vraag 12: Directe observaties</t>
  </si>
  <si>
    <t>12a.</t>
  </si>
  <si>
    <t>Bij directe observaties zijn de eenheden geteld of gemeten door middel van waarnemingen.</t>
  </si>
  <si>
    <t>12b.</t>
  </si>
  <si>
    <t>De manier waarop de directe observatie heeft plaatsgevonden moet bekend zijn om de nauwkeurigheid van de directe observatie in te kunnen schatten.</t>
  </si>
  <si>
    <t>12c.</t>
  </si>
  <si>
    <t xml:space="preserve">De nauwkeurigheid van de directe observatie is afhankelijk van wie de observatie heeft uitgevoerd, en hoe deze observatie heeft plaatsgevonden. Bijvoorbeeld: om het gemiddelde overgewicht van kinderen te bepalen wordt het BMI berekend. Daarbij worden lengte en gewicht gemeten door medewerkers van de GGD. </t>
  </si>
  <si>
    <t xml:space="preserve">Bijvoorbeeld: om het gemiddelde overgewicht van kinderen te bepalen wordt het BMI berekend. Daarbij worden lengte en gewicht gemeten door medewerkers van de GGD. </t>
  </si>
  <si>
    <t>Vraag 13: Modelleren</t>
  </si>
  <si>
    <t>13a.</t>
  </si>
  <si>
    <t>Sommige onderwerpen kunnen niet of moeilijk worden gemeten,  bijvoorbeeld omdat ze betrekking hebben op een hypothetische situatie of op de toekomst. Dan is het mogelijk om via modelleren tot een cijfer te komen. Modellen kunnen betrekking hebben op ‘wat als scenario’s’. Bijvoorbeeld: hoeveel zouden we besparen als niemand meer alcohol drinkt? Of op verwachtingen voor de toekomst. Of: hoe gaan bepaalde prevalenties zich in de toekomst ontwikkelen?</t>
  </si>
  <si>
    <t>Modellen kunnen betrekking hebben op ‘wat als scenario’s’. Bijvoorbeeld: hoeveel zouden we besparen als niemand meer alcohol drinkt? Of op verwachtingen voor de toekomst. Of: hoe gaan bepaalde prevalenties zich in de toekomst ontwikkelen?</t>
  </si>
  <si>
    <t>13b</t>
  </si>
  <si>
    <t>In een model zijn verschillende aannames gemaakt, deze aannames moeten bekend zijn om het model op waarde te kunnen schatten. De aannames in het model moeten zorgvuldig gemaakt zijn door de auteur van de primaire publicatie, en zijn onderbouwd. Bijvoorbeeld: de kosten van roken voor de maatschappij zijn niet meetbaar, daarom zijn deze kosten gemodelleerd. De onderdelen van het model, en de gebruikte cijfers, zijn beschreven in de primaire publicatie.</t>
  </si>
  <si>
    <t>Bijvoorbeeld: de kosten van roken voor de maatschappij zijn niet meetbaar, daarom zijn deze kosten gemodelleerd. De onderdelen van het model, en de gebruikte cijfers, zijn beschreven in de primaire publicatie.</t>
  </si>
  <si>
    <t>13c.</t>
  </si>
  <si>
    <t>De aannames in het model moeten zorgvuldig gemaakt zijn door de auteur van de primaire publicatie, en zijn onderbouwd.</t>
  </si>
  <si>
    <r>
      <t>Het inschatten van de plausibi</t>
    </r>
    <r>
      <rPr>
        <sz val="11"/>
        <color theme="1"/>
        <rFont val="Calibri"/>
        <family val="2"/>
        <scheme val="minor"/>
      </rPr>
      <t>liteit van de aannames die aan modellen ten grondslag liggen, vergt in veel gevallen veel achtergrondkennis bijvoorbeeld van wetenschappelijk literatuur. Hier zal dus vaak een inhoudelijk expert voor nodig zijn.</t>
    </r>
  </si>
  <si>
    <t>14 en 15: Eindoordeel</t>
  </si>
  <si>
    <t>Na het ontvangen van het overzicht van uw antwoorden op de FIAT-Health 1.0, geeft u een beoordeling aan het cijfer.</t>
  </si>
  <si>
    <t>14.</t>
  </si>
  <si>
    <t>Hier geeft u uw oordeel over de correctheid van het cijfer.</t>
  </si>
  <si>
    <t>15.</t>
  </si>
  <si>
    <t>Hier geeft u uw oordeel over het gebruik van het cijfer in de rapportage waaruit u het cijfer beoordeelt. Bedenk daarbij in hoeverre de interpretatie die in de rapportering is gebruikt past bij de het cijfer uit de primaire publicatie.</t>
  </si>
  <si>
    <t>Geen consequenties.</t>
  </si>
  <si>
    <t>Indien nee:</t>
  </si>
  <si>
    <t>De primaire publicatie is niet bekend. De primaire publicatie moet bekend zijn, om de juistheid van het cijfer te kunnen beoordelen. Het is raadzaam stappen te nemen om de primaire publicatie van het cijfer te identificeren.</t>
  </si>
  <si>
    <t xml:space="preserve">De primaire publicatie is niet verifieerbaar. De primaire publicatie moet verifieerbaar zijn om het cijfer te kunnen beoordelen. Het is raadzaam stappen te nemen om inzicht te krijgen in de primaire publicatie van het cijfer. </t>
  </si>
  <si>
    <t>Vraag 2: Geloofwaardigheid van het cijfer</t>
  </si>
  <si>
    <t>Indien schaal 1/2:</t>
  </si>
  <si>
    <t>U beoordeelt de geloofwaardigheid van de auteur negatief. Wanneer de geloofwaardigheid van de auteur van de publicatie laag is, is de kans groter dat er bias is opgetreden bij de totstandkoming van het cijfer. Het is raadzaam de totstandkoming van het cijfer zorgvuldig te controleren.</t>
  </si>
  <si>
    <t>Indien schaal “kan niet worden beoordeeld”:</t>
  </si>
  <si>
    <t xml:space="preserve">U geeft aan dat u de geloofwaardigheid van de auteur niet kunt beoordelen. Voor de juiste interpretatie van het cijfer is het raadzaam te overwegen wat de reputatie van de auteur van de primaire publicatie is, en wat de publicatiesoort van de primaire publicatie is, bijvoorbeeld een wetenschappelijk artikel, of een post op een webpagina. </t>
  </si>
  <si>
    <t>U beoordeelt de onafhankelijkheid van de auteur ten overstaande het cijfer negatief. Wanneer de auteur van de primaire publicatie afhankelijk is van dit specifieke cijfer, dan kunnen de belangen die spelen rondom het cijfer invloed hebben op de totstandkoming van het cijfer. Bedenk welk effect de belangen die spelen bij dit cijfer zouden kunnen hebben op de hoogte van het cijfer.</t>
  </si>
  <si>
    <t xml:space="preserve">U geeft aan dat u de onafhankelijkheid van de auteur niet kunt beoordelen. Bedenk welke belangen spelen bij de publicatie van het cijfer, en of de opdrachtgever van het onderzoek mogelijk invloed zou kunnen hebben bij een hoog of laag cijfer. Houd rekening met de instelling die het onderzoek heeft uitgevoerd, en of deze onafhankelijk van de opdrachtgever onderzoek kan doen, en zelf geen belang heeft bij het cijfer. </t>
  </si>
  <si>
    <t>Vraag 3: Typering van het cijfer</t>
  </si>
  <si>
    <t>Indien ja:</t>
  </si>
  <si>
    <t>Het cijfer is enkelvoudig. Bij een enkelvoudig cijfer is de context waarbinnen het cijfer valt mogelijk niet duidelijk. Bedenk hoe het cijfer zou zijn uitgedrukt als samengesteld cijfer, en of daardoor de interpretatie van het cijfer verandert.</t>
  </si>
  <si>
    <t>Het cijfer is samengesteld: Bij een samengesteld cijfer is het mogelijk niet duidelijk wat het cijfer is als het als absoluut cijfer wordt, waardoor het cijfer groter of kleiner lijkt dan het is. Bedenk wat het absolute cijfer zou zijn, en of daardoor de interpretatie van het cijfer verandert.</t>
  </si>
  <si>
    <t>3c.</t>
  </si>
  <si>
    <t>Het cijfer dat u wilt beoordelen en het cijfer in de primaire publicatie komen niet overeen. Bedenk wat de gevolgen zijn van de verandering van het cijfer.</t>
  </si>
  <si>
    <t>Vraag 4. Onderwerp van tellen en meten</t>
  </si>
  <si>
    <t xml:space="preserve">U beoordeelt de duidelijkheid waarmee het onderwerp is beschreven in de primaire publicatie negatief. Bedenk welke informatie over het onderwerp ontbreekt. </t>
  </si>
  <si>
    <t>Indien schaal “kan niet worden beoordeeld”</t>
  </si>
  <si>
    <t>U geeft aan dat u de duidelijkheid waarmee het onderwerp is beschreven niet kunt beoordelen. Bedenk welke kennis u nodig heeft om een beoordeling te kunnen geven over de duidelijkheid waarmee het onderwerp is beschreven.</t>
  </si>
  <si>
    <t>U geeft aan dat de beschrijving van het onderwerp in de publicatie waaruit het cijfer wilt beoordelen niet overeenkomt met de beschrijving in de primaire publicatie. Bedenk welke gevolgen de verandering in het onderwerp zou kunnen hebben op het cijfer.</t>
  </si>
  <si>
    <t>Vraag 5: Populatie waarover geteld en gemeten wordt</t>
  </si>
  <si>
    <t>U beoordeelt de duidelijkheid waarmee de populatie is beschreven inde primaire publicatie negatief. Bedenk welke informatie over de populatie ontbreekt.</t>
  </si>
  <si>
    <t xml:space="preserve">U geeft aan dat u de duidelijkheid waarmee populatie is beschreven niet kunt beoordelen. Bedenk welke kennis over de populatie u nodig heeft om een beoordeling te kunnen geven over de duidelijkheid waarmee de populatie is beschreven. </t>
  </si>
  <si>
    <t>U geeft aan dat de beschrijving van de populatie in de publicatie waar u het cijfer uit wilt beoordelen niet overeenkomt met de beschrijving in de primaire publicatie. Bedenk of dit zou kunnen leiden tot een onder- of overschatting van het cijfer.</t>
  </si>
  <si>
    <t>Aanpassing: Bedenk of deze verandering in populatie zou = dit</t>
  </si>
  <si>
    <t>U beoordeelt de duidelijkheid waarmee het geografisch gebied is beschreven in de primaire publicatie negatief. Bedenk welke informatie over het geografisch gebied ontbreekt.</t>
  </si>
  <si>
    <t>U geeft aan dat u de duidelijkheid waarmee het geografisch gebied is beschreven niet kunt beoordelen. Bedenk welke kennis u nodig heeft om een beoordeling te kunnen geven over de duidelijkheid waarmee het geografisch gebied is omschreven.</t>
  </si>
  <si>
    <t>U geeft aan dat het geografisch gebied in de publicatie waaruit u het cijfer wilt beoordelen niet overeenkomt met de primaire publicatie. Bedenk wat de gevolgen zijn voor het cijfer, houd daarbij rekening met de samenstelling van de populatie.</t>
  </si>
  <si>
    <t>weggelaten: de beschrijving in en - door de verandering in het geografisch gebied -</t>
  </si>
  <si>
    <t>7a.</t>
  </si>
  <si>
    <t>U geeft aan dat de periode waar het cijfer betrekking op heeft niet is beschreven in de primaire publicatie. Het is raadzaam te achterhalen in welke periode de eenheden zijn geteld.</t>
  </si>
  <si>
    <t>De periode waar het cijfer betrekking op heeft is beschreven. Bedenk wat de invloed is van de periode waarin is geteld op het cijfer. Is het cijfer wellicht verouderd?</t>
  </si>
  <si>
    <t>7b.</t>
  </si>
  <si>
    <t>U geeft aan dat de periode beschreven in de publicatie waaruit u het cijfer wilt beoordelen niet overeenkomt met de periode beschreven in de primaire publicatie. Is het cijfer nog relevant in de publicatie waaruit u het cijfer wilt beoordelen?</t>
  </si>
  <si>
    <t>Weggelaten: Bedenk welke gevolgen de verandering van de periode zou kunnen hebben op het cijfer.</t>
  </si>
  <si>
    <t>Vraag 8 t/m 13: Methode van tellen en meten</t>
  </si>
  <si>
    <t>Vraag 8. Periodiek herhaalde of eenmalige dataverzameling</t>
  </si>
  <si>
    <t>U geeft aan dat de dataverzameling periodiek wordt herhaald. Bedenk welke voor- en nadelen er zijn van een periodiek herhaalde dataverzameling voor de berekening van dit specifieke cijfer.</t>
  </si>
  <si>
    <t>U geeft aan dat de dataverzameling eenmalig is. Bedenk welke voor- en nadelen er zijn van een eenmalige dataverzameling voor de berekening van dit specifieke cijfer.</t>
  </si>
  <si>
    <t>Vraag 9: Steekproef</t>
  </si>
  <si>
    <t>Steekproef</t>
  </si>
  <si>
    <t>U geeft aan dat de grootte van de steekproef niet genoemd is. Kennis van de grootte van de steekproef is nodig om een inschatting te maken van de zekerheid van het cijfer, daarom is het raadzaam de grootte van de steekproef te achterhalen.</t>
  </si>
  <si>
    <t>Kennis van de grootte van de respons is nodig om in te kunnen schatten of er bias heeft plaatsgevonden tijdens de selectie van de steekproef, het is raadzaam de grootte van de beantwoording van de steekproef te achterhalen.</t>
  </si>
  <si>
    <t>weggelaten: daarom is het, U geeft aan dat de grootte van de respons niet wordt genoemd</t>
  </si>
  <si>
    <t>Wanneer groepen zijn geëxcludeerd is de hoeveelheid data waarop het cijfer is gebaseerd verkleind, of is het mogelijk dat het cijfer niet langer representatief is voor de betreffende populatie.</t>
  </si>
  <si>
    <t xml:space="preserve">weggelaten:  Bedenk hoe de uitsluiting van de groep de zekerheid en representativiteit van het cijfer beïnvloedt. - U geeft aan dat er voor de berekening van het cijfer belangrijke groepen buiten beschouwing zijn gelaten. </t>
  </si>
  <si>
    <t>U beoordeelt de representativiteit van de steekproef negatief. Bij een niet representatieve steekproef is het cijfer mogelijk niet van toepassing op de gehele populatie. Houd bij het interpreteren van het cijfer rekening met de beperkte representativiteit van het cijfer.</t>
  </si>
  <si>
    <t>U geeft aan dat u de representativiteit van het cijfer niet kunt beoordelen. Inzicht in de representatie van de steekproef is nodig om te beoordelen of het cijfer van toepassing is op de gehele populatie. Het is raadzaam de kenmerken van de steekproef op te zoeken, en deze te vergelijken met de kenmerken van de populatie.</t>
  </si>
  <si>
    <t>Vraag 10: Registratie</t>
  </si>
  <si>
    <r>
      <t>10a</t>
    </r>
    <r>
      <rPr>
        <sz val="11"/>
        <color theme="1"/>
        <rFont val="Calibri"/>
        <family val="2"/>
        <scheme val="minor"/>
      </rPr>
      <t>.</t>
    </r>
  </si>
  <si>
    <t>Registratie</t>
  </si>
  <si>
    <t>Kennis van de registratie is nodig om inzicht te krijgen in de kwaliteit van de data. De registratie geeft ook inzicht in welke populatie is geteld. Het is het raadzaam te achterhalen welk soort registratie is gebruikt om het cijfer mee te berekenen.</t>
  </si>
  <si>
    <t xml:space="preserve">weggelaten: Het is niet bekend welke registratie is gebruikt om het cijfer uit te berekenen. </t>
  </si>
  <si>
    <t>Indien schaal 1/2</t>
  </si>
  <si>
    <t>U beoordeelt de bruikbaarheid van de registratie voor de berekening van dit cijfer negatief. Bedenk welke invloed het gebruik van deze registratie heeft op het cijfer.</t>
  </si>
  <si>
    <t>U geeft aan dat u de bruikbaarheid van de registratie als basis voor de berekening van dit cijfer niet kunt beoordelen. Het is raadzaam op te zoeken in welke periode, door wie, en hoe de data zijn geregistreerd om een beoordeling te kunnen geven over de bruikbaarheid van de registratie voor de berekening van dit cijfer.</t>
  </si>
  <si>
    <t>Vraag 11: Vragenlijstonderzoek</t>
  </si>
  <si>
    <t>Vragenlijstonderzoek</t>
  </si>
  <si>
    <t>U geeft aan dat de vragen uit het onderzoek niet genoemd zijn. Inzicht in de gestelde vragen is nodig een inschatting te maken of de vragen geschikt zijn om tot het cijfer te komen. Het is raadzaam de vragen waar het cijfer op gebaseerd is te achterhalen.</t>
  </si>
  <si>
    <t>Inzicht in de gestelde vragen en antwoordmogelijkheden is nodig om een inschatting te kunnen maken of de vragen en antwoorden geschikt zijn. Het is raadzaam de antwoordmogelijkheden waar het cijfer op gebaseerd is te achterhalen.</t>
  </si>
  <si>
    <t>weggelaten: U geeft aan dat de antwoordmogelijkheden op de vragen uit het onderzoek niet genoemd zijn. Antwoordmogelijkheden - antwoorden.  om tot het cijfer te komen.</t>
  </si>
  <si>
    <t>U beoordeelt de conclusies die getrokken zijn op basis  van  de antwoorden negatief. Bedenk wat de gevolgen zijn van de interpretatie van de antwoorden op het cijfer.</t>
  </si>
  <si>
    <t>U geeft aan dat u de interpretatie van de antwoorden uit het vragenlijstonderzoek niet kunt beoordelen. Bedenk hoe de antwoorden in de vragenlijst zijn gebruikt om tot het cijfer te komen.</t>
  </si>
  <si>
    <t>Vraag 12: Directe observatie</t>
  </si>
  <si>
    <t>Directe observatie</t>
  </si>
  <si>
    <t xml:space="preserve"> Inzicht in hoe de observatie heeft plaatsgevonden is belangrijk om de nauwkeurigheid van de observaties te kunnen beoordelen. Het is raadzaam te achterhalen hoe de directe observaties hebben plaatsgevonden.</t>
  </si>
  <si>
    <t>weggelaten: U geeft aan dat het niet bekend is hoe de directe observatie heeft plaatsgevonden.</t>
  </si>
  <si>
    <t>U beoordeelt de nauwkeurigheid van de directe observatie negatief. Bedenk welke gevolgen een onnauwkeurige observatie kan hebben op het cijfer.</t>
  </si>
  <si>
    <t>U geeft aan dat u de nauwkeurigheid van de directe observaties niet kunt beoordelen. De manier waarop de directe observatie is uitgevoerd beïnvloedt de betrouwbaarheid van het cijfer. Het is raadzaam de methoden waarmee de observatie is uitgevoerd zorgvuldig na te kijken, en daarbij te bedenken of er bij de observaties ruimte was voor het maken van fouten.</t>
  </si>
  <si>
    <t>Modelleren</t>
  </si>
  <si>
    <t>13b.</t>
  </si>
  <si>
    <t xml:space="preserve">U geeft aan dat de aannames van het model niet beschreven zijn. Inzicht in de aannames van het model zijn nodig om de plausibiliteit van het model te kunnen inschatten. Het is raadzaam de aannames van het model te achterhalen. </t>
  </si>
  <si>
    <t>U geeft aan dat de plausibiliteit van de aannames in het model laag is. Bedenk hoe de aannames in het model het cijfer hebben beïnvloed.</t>
  </si>
  <si>
    <t>U geeft aan dat u de plausibiliteit van de aannames in het model niet kunt beoordelen. Het is raadzaam om de aannames in het model na te kijken en daarbij te bedenken hoe de aannames van invloed zijn geweest op het cijfer.</t>
  </si>
  <si>
    <t>Code</t>
  </si>
  <si>
    <t>Evaluatie FIAT-Health 1.0</t>
  </si>
  <si>
    <t>Omdat wij op dit moment bezig zijn met een pilot studie, vernemen wij graag wat uw ervaringen zijn met het gebruik van de FIAT-Health 1.0. Daarom vragen wij u de volgende vragen te beantwoorden. Uw antwoorden zullen vertrouwelijk worden behandeld.</t>
  </si>
  <si>
    <t xml:space="preserve">Vragen: </t>
  </si>
  <si>
    <t xml:space="preserve">1. Hoe ervaart u het gebruik van de FIAT-Health 1.0? </t>
  </si>
  <si>
    <t xml:space="preserve">2. Welke overwegingen hebben het zwaarst meegewogen bij uw eindoordeel over de correctheid van het cijfer? </t>
  </si>
  <si>
    <t>3.  Welke overwegingen hebben het zwaarst meegewogen bij uw eindoordeel van de juistheid van de rapportering van het cijfer?</t>
  </si>
  <si>
    <t xml:space="preserve">4. Heeft u problemen ervaren bij het invullen van de vragen?      </t>
  </si>
  <si>
    <t xml:space="preserve">5. Zijn er belangrijke overwegingen niet geadresseerd in de FIAT-Health 1.0? </t>
  </si>
  <si>
    <t xml:space="preserve">6. Heeft u suggesties voor de verbetering van de FIAT-Health 1.0? </t>
  </si>
  <si>
    <t xml:space="preserve">Cijfer </t>
  </si>
  <si>
    <t>Het gerapporteerde resultaat van het proces van tellen en meten.</t>
  </si>
  <si>
    <t>Primaire publicatie</t>
  </si>
  <si>
    <t xml:space="preserve">Het medium (bijv. rapport, database, website of wetenschappelijke publicatie) waar het cijfer voor het eerst openbaar werd gemaakt.  </t>
  </si>
  <si>
    <t>Auteur van de primaire publicatie</t>
  </si>
  <si>
    <t>De persoon/personen of organisatie die het cijfer heeft beschreven in de primaire publicatie.</t>
  </si>
  <si>
    <t>Gebruiker</t>
  </si>
  <si>
    <t>De persoon of de instantie die het cijfer wil begrijpen, citeren, of verspreiden.</t>
  </si>
  <si>
    <t>Een aspect van de gezondheid of zorg waar het cijfer iets over zegt, bijvoorbeeld een ziekte, leefstijlfactor, of behandeling.</t>
  </si>
  <si>
    <r>
      <t>Een verzameling van eenheden</t>
    </r>
    <r>
      <rPr>
        <i/>
        <sz val="11"/>
        <color rgb="FF000000"/>
        <rFont val="Calibri"/>
        <family val="2"/>
        <scheme val="minor"/>
      </rPr>
      <t xml:space="preserve">, </t>
    </r>
    <r>
      <rPr>
        <sz val="11"/>
        <color rgb="FF000000"/>
        <rFont val="Calibri"/>
        <family val="2"/>
        <scheme val="minor"/>
      </rPr>
      <t xml:space="preserve">die kan bestaan uit mensen of objecten. </t>
    </r>
  </si>
  <si>
    <t>Eenheid</t>
  </si>
  <si>
    <t>Dat waarin het cijfer is uitgedrukt, bijvoorbeeld mensen, euro’s, dagen, kilometers, etc.</t>
  </si>
  <si>
    <t>Proces van tellen</t>
  </si>
  <si>
    <t>De manier waarop een hoeveelheid wordt bepaald. Bijvoorbeeld door middel van een registratie of directe observaties.</t>
  </si>
  <si>
    <t>Proces van meten</t>
  </si>
  <si>
    <t xml:space="preserve">De manier waarop de aanwezigheid of omvang wordt bepaald door middel van vastgestelde waarden. Bijvoorbeeld het meten van gewicht aan de hand van een weegschaal of aan de hand van een enquêtevraag.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</si>
</sst>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b/>
      <sz val="11"/>
      <color theme="3"/>
      <name val="Calibri"/>
      <family val="2"/>
      <scheme val="minor"/>
    </font>
    <font>
      <b/>
      <sz val="11"/>
      <color theme="1"/>
      <name val="Calibri"/>
      <family val="2"/>
      <scheme val="minor"/>
    </font>
    <font>
      <sz val="10"/>
      <color theme="1"/>
      <name val="Calibri"/>
      <family val="2"/>
      <scheme val="minor"/>
    </font>
    <font>
      <b/>
      <sz val="11"/>
      <color rgb="FF000000"/>
      <name val="Calibri"/>
      <family val="2"/>
      <scheme val="minor"/>
    </font>
    <font>
      <sz val="11"/>
      <color rgb="FF000000"/>
      <name val="Calibri"/>
      <family val="2"/>
      <scheme val="minor"/>
    </font>
    <font>
      <sz val="8"/>
      <color rgb="FF000000"/>
      <name val="Calibri"/>
      <family val="2"/>
      <scheme val="minor"/>
    </font>
    <font>
      <sz val="18"/>
      <color theme="1"/>
      <name val="Calibri"/>
      <family val="2"/>
      <scheme val="minor"/>
    </font>
    <font>
      <b/>
      <sz val="15"/>
      <color theme="3"/>
      <name val="Calibri"/>
      <family val="2"/>
      <scheme val="minor"/>
    </font>
    <font>
      <b/>
      <i/>
      <sz val="11"/>
      <color rgb="FF000000"/>
      <name val="Calibri"/>
      <family val="2"/>
      <scheme val="minor"/>
    </font>
    <font>
      <b/>
      <i/>
      <sz val="10"/>
      <color rgb="FF000000"/>
      <name val="Calibri"/>
      <family val="2"/>
      <scheme val="minor"/>
    </font>
    <font>
      <i/>
      <sz val="11"/>
      <color rgb="FF000000"/>
      <name val="Calibri"/>
      <family val="2"/>
      <scheme val="minor"/>
    </font>
    <font>
      <b/>
      <sz val="20"/>
      <color theme="3"/>
      <name val="Calibri"/>
      <family val="2"/>
      <scheme val="minor"/>
    </font>
    <font>
      <b/>
      <sz val="14"/>
      <color theme="1"/>
      <name val="Calibri"/>
      <family val="2"/>
      <scheme val="minor"/>
    </font>
    <font>
      <b/>
      <sz val="24"/>
      <color theme="1"/>
      <name val="Berlin Sans FB Demi"/>
      <family val="2"/>
    </font>
    <font>
      <b/>
      <sz val="18"/>
      <color theme="1"/>
      <name val="Berlin Sans FB"/>
      <family val="2"/>
    </font>
    <font>
      <sz val="22"/>
      <color theme="1"/>
      <name val="Berlin Sans FB"/>
      <family val="2"/>
    </font>
    <font>
      <b/>
      <i/>
      <sz val="14"/>
      <color rgb="FF000000"/>
      <name val="Calibri"/>
      <family val="2"/>
      <scheme val="minor"/>
    </font>
    <font>
      <b/>
      <sz val="16"/>
      <color theme="3"/>
      <name val="Calibri"/>
      <family val="2"/>
      <scheme val="minor"/>
    </font>
    <font>
      <sz val="11"/>
      <color theme="1"/>
      <name val="Calibri"/>
      <family val="2"/>
      <scheme val="minor"/>
    </font>
    <font>
      <sz val="14"/>
      <name val="Calibri"/>
      <family val="2"/>
      <scheme val="minor"/>
    </font>
    <font>
      <i/>
      <sz val="11"/>
      <color theme="1"/>
      <name val="Calibri"/>
      <family val="2"/>
      <scheme val="minor"/>
    </font>
    <font>
      <b/>
      <i/>
      <sz val="11"/>
      <color theme="1"/>
      <name val="Calibri"/>
      <family val="2"/>
      <scheme val="minor"/>
    </font>
    <font>
      <b/>
      <i/>
      <sz val="16"/>
      <color theme="3"/>
      <name val="Calibri"/>
      <family val="2"/>
      <scheme val="minor"/>
    </font>
    <font>
      <b/>
      <sz val="11"/>
      <color rgb="FFC00000"/>
      <name val="Calibri"/>
      <family val="2"/>
      <scheme val="minor"/>
    </font>
    <font>
      <b/>
      <i/>
      <sz val="20"/>
      <color theme="1"/>
      <name val="Calibri"/>
      <family val="2"/>
      <scheme val="minor"/>
    </font>
    <font>
      <sz val="11"/>
      <color rgb="FF9C6500"/>
      <name val="Calibri"/>
      <family val="2"/>
      <scheme val="minor"/>
    </font>
    <font>
      <b/>
      <sz val="13"/>
      <color theme="3"/>
      <name val="Calibri"/>
      <family val="2"/>
      <scheme val="minor"/>
    </font>
    <font>
      <sz val="9"/>
      <color theme="1"/>
      <name val="Calibri"/>
      <family val="2"/>
      <scheme val="minor"/>
    </font>
    <font>
      <i/>
      <sz val="16"/>
      <color theme="9" tint="-0.249977111117893"/>
      <name val="Calibri"/>
      <family val="2"/>
      <scheme val="minor"/>
    </font>
    <font>
      <b/>
      <sz val="12"/>
      <color theme="3"/>
      <name val="Calibri"/>
      <family val="2"/>
      <scheme val="minor"/>
    </font>
    <font>
      <b/>
      <sz val="16"/>
      <color theme="1"/>
      <name val="Calibri"/>
      <family val="2"/>
      <scheme val="minor"/>
    </font>
    <font>
      <b/>
      <u/>
      <sz val="16"/>
      <color theme="1"/>
      <name val="Calibri"/>
      <family val="2"/>
      <scheme val="minor"/>
    </font>
    <font>
      <b/>
      <sz val="12"/>
      <color rgb="FF000000"/>
      <name val="Calibri"/>
      <family val="2"/>
      <scheme val="minor"/>
    </font>
    <font>
      <sz val="12"/>
      <color indexed="8"/>
      <name val="Calibri"/>
      <family val="2"/>
    </font>
    <font>
      <b/>
      <sz val="14"/>
      <color rgb="FF000000"/>
      <name val="Calibri"/>
      <family val="2"/>
      <scheme val="minor"/>
    </font>
    <font>
      <b/>
      <sz val="18"/>
      <color theme="1"/>
      <name val="Calibri"/>
      <family val="2"/>
      <scheme val="minor"/>
    </font>
    <font>
      <b/>
      <u/>
      <sz val="18"/>
      <color theme="1"/>
      <name val="Calibri"/>
      <family val="2"/>
      <scheme val="minor"/>
    </font>
    <font>
      <b/>
      <sz val="13"/>
      <color theme="3"/>
      <name val="Antique Olive Compact"/>
      <family val="2"/>
    </font>
    <font>
      <b/>
      <sz val="14"/>
      <color theme="3"/>
      <name val="Antique Olive Compact"/>
      <family val="2"/>
    </font>
    <font>
      <b/>
      <sz val="12"/>
      <color theme="3"/>
      <name val="Antique Olive Compact"/>
      <family val="2"/>
    </font>
    <font>
      <sz val="12"/>
      <color theme="1"/>
      <name val="Calibri"/>
      <family val="2"/>
      <scheme val="minor"/>
    </font>
    <font>
      <b/>
      <sz val="36"/>
      <color theme="1"/>
      <name val="Berlin Sans FB"/>
      <family val="2"/>
    </font>
  </fonts>
  <fills count="6">
    <fill>
      <patternFill patternType="none"/>
    </fill>
    <fill>
      <patternFill patternType="gray125"/>
    </fill>
    <fill>
      <gradientFill degree="90">
        <stop position="0">
          <color theme="0"/>
        </stop>
        <stop position="1">
          <color theme="4" tint="0.59999389629810485"/>
        </stop>
      </gradientFill>
    </fill>
    <fill>
      <patternFill patternType="solid">
        <fgColor rgb="FFFFEB9C"/>
      </patternFill>
    </fill>
    <fill>
      <gradientFill degree="90">
        <stop position="0">
          <color theme="0"/>
        </stop>
        <stop position="0.5">
          <color theme="7" tint="0.40000610370189521"/>
        </stop>
        <stop position="1">
          <color theme="0"/>
        </stop>
      </gradientFill>
    </fill>
    <fill>
      <gradientFill degree="90">
        <stop position="0">
          <color theme="0"/>
        </stop>
        <stop position="0.5">
          <color theme="4" tint="0.59999389629810485"/>
        </stop>
        <stop position="1">
          <color theme="0"/>
        </stop>
      </gradientFill>
    </fill>
  </fills>
  <borders count="49">
    <border>
      <left/>
      <right/>
      <top/>
      <bottom/>
      <diagonal/>
    </border>
    <border>
      <left/>
      <right/>
      <top/>
      <bottom style="double">
        <color indexed="64"/>
      </bottom>
      <diagonal/>
    </border>
    <border>
      <left/>
      <right/>
      <top/>
      <bottom style="medium">
        <color theme="4" tint="0.39997558519241921"/>
      </bottom>
      <diagonal/>
    </border>
    <border>
      <left/>
      <right/>
      <top/>
      <bottom style="thick">
        <color theme="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tint="0.499984740745262"/>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ck">
        <color theme="4"/>
      </top>
      <bottom style="dotted">
        <color theme="4"/>
      </bottom>
      <diagonal/>
    </border>
    <border>
      <left/>
      <right style="medium">
        <color indexed="64"/>
      </right>
      <top/>
      <bottom style="thick">
        <color theme="4"/>
      </bottom>
      <diagonal/>
    </border>
    <border>
      <left/>
      <right/>
      <top style="thick">
        <color theme="4"/>
      </top>
      <bottom/>
      <diagonal/>
    </border>
    <border>
      <left/>
      <right style="hair">
        <color auto="1"/>
      </right>
      <top style="hair">
        <color auto="1"/>
      </top>
      <bottom/>
      <diagonal/>
    </border>
    <border>
      <left/>
      <right style="hair">
        <color auto="1"/>
      </right>
      <top/>
      <bottom style="hair">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hair">
        <color auto="1"/>
      </top>
      <bottom/>
      <diagonal/>
    </border>
    <border>
      <left style="hair">
        <color indexed="64"/>
      </left>
      <right/>
      <top/>
      <bottom style="hair">
        <color auto="1"/>
      </bottom>
      <diagonal/>
    </border>
    <border>
      <left/>
      <right style="medium">
        <color indexed="64"/>
      </right>
      <top style="thick">
        <color theme="4"/>
      </top>
      <bottom style="dotted">
        <color theme="4"/>
      </bottom>
      <diagonal/>
    </border>
    <border>
      <left/>
      <right style="hair">
        <color indexed="64"/>
      </right>
      <top style="medium">
        <color indexed="64"/>
      </top>
      <bottom/>
      <diagonal/>
    </border>
    <border>
      <left/>
      <right/>
      <top/>
      <bottom style="thick">
        <color theme="3" tint="-0.24994659260841701"/>
      </bottom>
      <diagonal/>
    </border>
    <border>
      <left/>
      <right/>
      <top style="medium">
        <color rgb="FFFFFFFF"/>
      </top>
      <bottom/>
      <diagonal/>
    </border>
    <border>
      <left style="hair">
        <color indexed="64"/>
      </left>
      <right style="medium">
        <color indexed="64"/>
      </right>
      <top/>
      <bottom/>
      <diagonal/>
    </border>
  </borders>
  <cellStyleXfs count="9">
    <xf numFmtId="0" fontId="0" fillId="0" borderId="0"/>
    <xf numFmtId="0" fontId="1" fillId="0" borderId="2" applyNumberFormat="0" applyFill="0" applyAlignment="0" applyProtection="0"/>
    <xf numFmtId="0" fontId="8" fillId="0" borderId="3" applyNumberFormat="0" applyFill="0" applyAlignment="0" applyProtection="0"/>
    <xf numFmtId="0" fontId="4" fillId="2" borderId="16">
      <alignment horizontal="left" vertical="center"/>
      <protection locked="0"/>
    </xf>
    <xf numFmtId="0" fontId="26" fillId="3" borderId="0" applyNumberFormat="0" applyBorder="0" applyAlignment="0" applyProtection="0"/>
    <xf numFmtId="0" fontId="4" fillId="5" borderId="0">
      <alignment horizontal="left" vertical="center"/>
      <protection locked="0"/>
    </xf>
    <xf numFmtId="0" fontId="27" fillId="0" borderId="28" applyNumberFormat="0" applyFill="0" applyAlignment="0" applyProtection="0"/>
    <xf numFmtId="0" fontId="14" fillId="4" borderId="16">
      <alignment horizontal="left" vertical="center"/>
      <protection locked="0"/>
    </xf>
    <xf numFmtId="0" fontId="38" fillId="0" borderId="46"/>
  </cellStyleXfs>
  <cellXfs count="205">
    <xf numFmtId="0" fontId="0" fillId="0" borderId="0" xfId="0"/>
    <xf numFmtId="0" fontId="5" fillId="0" borderId="0" xfId="0" applyFont="1" applyAlignment="1">
      <alignment vertical="center" wrapText="1"/>
    </xf>
    <xf numFmtId="0" fontId="2" fillId="0" borderId="0" xfId="0" applyFont="1"/>
    <xf numFmtId="0" fontId="7" fillId="0" borderId="0" xfId="0" applyFont="1"/>
    <xf numFmtId="0" fontId="0" fillId="0" borderId="0" xfId="0" applyAlignment="1"/>
    <xf numFmtId="0" fontId="5" fillId="0" borderId="0" xfId="0" applyFont="1" applyBorder="1" applyAlignment="1">
      <alignment vertical="center" wrapText="1"/>
    </xf>
    <xf numFmtId="0" fontId="0" fillId="0" borderId="0" xfId="0" applyAlignment="1">
      <alignment wrapText="1"/>
    </xf>
    <xf numFmtId="0" fontId="0" fillId="0" borderId="0" xfId="0" applyBorder="1"/>
    <xf numFmtId="0" fontId="0" fillId="0" borderId="0" xfId="0" applyBorder="1" applyAlignment="1">
      <alignment vertical="top"/>
    </xf>
    <xf numFmtId="49" fontId="0" fillId="0" borderId="0" xfId="0" applyNumberFormat="1" applyBorder="1" applyAlignment="1">
      <alignment vertical="top"/>
    </xf>
    <xf numFmtId="0" fontId="0" fillId="0" borderId="13" xfId="0" applyBorder="1" applyAlignment="1">
      <alignment vertical="top"/>
    </xf>
    <xf numFmtId="0" fontId="16" fillId="0" borderId="0" xfId="0" applyFont="1"/>
    <xf numFmtId="0" fontId="0" fillId="0" borderId="0" xfId="0"/>
    <xf numFmtId="0" fontId="0" fillId="0" borderId="0" xfId="0"/>
    <xf numFmtId="0" fontId="1" fillId="0" borderId="0" xfId="1" applyBorder="1" applyAlignment="1" applyProtection="1">
      <alignment vertical="center" wrapText="1"/>
    </xf>
    <xf numFmtId="0" fontId="5" fillId="0" borderId="0" xfId="0" applyFont="1" applyBorder="1" applyAlignment="1" applyProtection="1">
      <alignment vertical="center" wrapText="1"/>
    </xf>
    <xf numFmtId="0" fontId="3" fillId="0" borderId="0" xfId="0" applyFont="1" applyBorder="1" applyAlignment="1" applyProtection="1">
      <alignment vertical="top" wrapText="1"/>
    </xf>
    <xf numFmtId="0" fontId="4" fillId="0" borderId="0" xfId="0" applyFont="1" applyBorder="1" applyAlignment="1" applyProtection="1">
      <alignment vertical="center" wrapText="1"/>
    </xf>
    <xf numFmtId="0" fontId="0" fillId="0" borderId="0" xfId="0" applyFont="1" applyBorder="1" applyAlignment="1" applyProtection="1">
      <alignment vertical="center" wrapText="1"/>
    </xf>
    <xf numFmtId="0" fontId="6" fillId="0" borderId="1" xfId="0" applyFont="1" applyBorder="1" applyAlignment="1" applyProtection="1">
      <alignment vertical="center" wrapText="1"/>
    </xf>
    <xf numFmtId="0" fontId="5" fillId="0" borderId="14" xfId="0" applyFont="1" applyBorder="1" applyAlignment="1" applyProtection="1">
      <alignment vertical="center" wrapText="1"/>
    </xf>
    <xf numFmtId="0" fontId="0" fillId="0" borderId="0" xfId="0"/>
    <xf numFmtId="0" fontId="20" fillId="0" borderId="0" xfId="0" applyFont="1"/>
    <xf numFmtId="0" fontId="5" fillId="0" borderId="0" xfId="0" applyFont="1" applyAlignment="1">
      <alignment vertical="center"/>
    </xf>
    <xf numFmtId="0" fontId="19" fillId="0" borderId="0" xfId="0" applyFont="1" applyAlignment="1">
      <alignment vertical="center"/>
    </xf>
    <xf numFmtId="0" fontId="2" fillId="0" borderId="0" xfId="0" applyFont="1" applyAlignment="1">
      <alignment vertical="center"/>
    </xf>
    <xf numFmtId="0" fontId="0" fillId="0" borderId="0" xfId="0"/>
    <xf numFmtId="0" fontId="13"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vertical="center"/>
    </xf>
    <xf numFmtId="0" fontId="21" fillId="0" borderId="0" xfId="0" applyFont="1" applyAlignment="1">
      <alignment vertical="center" wrapText="1"/>
    </xf>
    <xf numFmtId="0" fontId="21"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0" fillId="0" borderId="0" xfId="0" applyAlignment="1">
      <alignment vertical="top" wrapText="1"/>
    </xf>
    <xf numFmtId="0" fontId="0" fillId="0" borderId="0" xfId="0" applyAlignment="1">
      <alignment horizontal="left" vertical="top"/>
    </xf>
    <xf numFmtId="0" fontId="0" fillId="0" borderId="0" xfId="0" applyBorder="1" applyAlignment="1">
      <alignment horizontal="left" vertical="top"/>
    </xf>
    <xf numFmtId="0" fontId="0" fillId="0" borderId="0" xfId="0" applyFont="1"/>
    <xf numFmtId="0" fontId="0" fillId="0" borderId="0" xfId="0" applyFont="1" applyAlignment="1">
      <alignment vertical="center"/>
    </xf>
    <xf numFmtId="0" fontId="0" fillId="0" borderId="13" xfId="0" applyBorder="1" applyAlignment="1">
      <alignment horizontal="left" vertical="top"/>
    </xf>
    <xf numFmtId="0" fontId="0" fillId="0" borderId="13" xfId="0" applyBorder="1"/>
    <xf numFmtId="0" fontId="26" fillId="3" borderId="0" xfId="4" applyAlignment="1"/>
    <xf numFmtId="0" fontId="26" fillId="3" borderId="0" xfId="4" applyAlignment="1">
      <alignment vertical="center"/>
    </xf>
    <xf numFmtId="0" fontId="0" fillId="0" borderId="0" xfId="0"/>
    <xf numFmtId="0" fontId="0" fillId="0" borderId="0" xfId="0" applyFont="1" applyAlignment="1">
      <alignment vertical="center" wrapText="1"/>
    </xf>
    <xf numFmtId="0" fontId="2" fillId="0" borderId="33" xfId="0" applyFont="1" applyBorder="1" applyAlignment="1">
      <alignment wrapText="1"/>
    </xf>
    <xf numFmtId="0" fontId="2" fillId="0" borderId="33" xfId="0" applyFont="1" applyBorder="1"/>
    <xf numFmtId="0" fontId="23" fillId="0" borderId="34" xfId="2" applyFont="1" applyBorder="1" applyAlignment="1" applyProtection="1">
      <alignment horizontal="center"/>
    </xf>
    <xf numFmtId="0" fontId="18" fillId="0" borderId="3" xfId="2" applyFont="1" applyBorder="1" applyAlignment="1" applyProtection="1">
      <alignment horizontal="center"/>
    </xf>
    <xf numFmtId="0" fontId="18" fillId="0" borderId="3" xfId="2" applyFont="1" applyBorder="1" applyAlignment="1">
      <alignment horizontal="center"/>
    </xf>
    <xf numFmtId="0" fontId="18" fillId="0" borderId="3" xfId="2" applyFont="1" applyBorder="1" applyAlignment="1">
      <alignment horizontal="left" vertical="top"/>
    </xf>
    <xf numFmtId="0" fontId="18" fillId="0" borderId="35" xfId="2" applyFont="1" applyBorder="1" applyAlignment="1">
      <alignment horizontal="left" vertical="top"/>
    </xf>
    <xf numFmtId="0" fontId="0" fillId="0" borderId="5" xfId="0" applyBorder="1"/>
    <xf numFmtId="0" fontId="0" fillId="0" borderId="0" xfId="0" applyBorder="1" applyProtection="1"/>
    <xf numFmtId="0" fontId="4" fillId="5" borderId="0" xfId="5" applyBorder="1">
      <alignment horizontal="left" vertical="center"/>
      <protection locked="0"/>
    </xf>
    <xf numFmtId="0" fontId="0" fillId="0" borderId="0" xfId="0" applyProtection="1">
      <protection hidden="1"/>
    </xf>
    <xf numFmtId="0" fontId="0" fillId="0" borderId="0" xfId="0" applyAlignment="1" applyProtection="1">
      <alignment wrapText="1"/>
      <protection hidden="1"/>
    </xf>
    <xf numFmtId="0" fontId="13" fillId="0" borderId="0" xfId="0" applyFont="1" applyBorder="1" applyAlignment="1" applyProtection="1">
      <alignment wrapText="1"/>
      <protection hidden="1"/>
    </xf>
    <xf numFmtId="0" fontId="13" fillId="0" borderId="0" xfId="0" applyFont="1" applyBorder="1" applyAlignment="1" applyProtection="1">
      <protection hidden="1"/>
    </xf>
    <xf numFmtId="0" fontId="15" fillId="0" borderId="0" xfId="0" applyFont="1" applyBorder="1" applyProtection="1">
      <protection hidden="1"/>
    </xf>
    <xf numFmtId="0" fontId="0" fillId="0" borderId="0" xfId="0" applyAlignment="1" applyProtection="1">
      <protection hidden="1"/>
    </xf>
    <xf numFmtId="0" fontId="4" fillId="0" borderId="25" xfId="0" applyFont="1" applyBorder="1" applyAlignment="1" applyProtection="1">
      <alignment horizontal="left" vertical="center"/>
      <protection hidden="1"/>
    </xf>
    <xf numFmtId="0" fontId="5" fillId="0" borderId="24" xfId="0" applyFont="1" applyBorder="1" applyAlignment="1" applyProtection="1">
      <alignment vertical="center" wrapText="1"/>
      <protection hidden="1"/>
    </xf>
    <xf numFmtId="0" fontId="10" fillId="0" borderId="24" xfId="0" applyFont="1" applyBorder="1" applyAlignment="1" applyProtection="1">
      <alignment horizontal="left" vertical="center"/>
      <protection hidden="1"/>
    </xf>
    <xf numFmtId="0" fontId="5" fillId="0" borderId="26" xfId="0" applyFont="1" applyBorder="1" applyAlignment="1" applyProtection="1">
      <alignment vertical="center"/>
      <protection hidden="1"/>
    </xf>
    <xf numFmtId="0" fontId="4" fillId="0" borderId="27" xfId="0" applyFont="1" applyBorder="1" applyAlignment="1" applyProtection="1">
      <alignment horizontal="left" vertical="center"/>
      <protection hidden="1"/>
    </xf>
    <xf numFmtId="0" fontId="0" fillId="0" borderId="11" xfId="0" applyBorder="1"/>
    <xf numFmtId="0" fontId="0" fillId="0" borderId="4" xfId="0" applyBorder="1"/>
    <xf numFmtId="0" fontId="0" fillId="0" borderId="14" xfId="0" applyBorder="1"/>
    <xf numFmtId="0" fontId="0" fillId="0" borderId="7" xfId="0" applyBorder="1"/>
    <xf numFmtId="0" fontId="2" fillId="0" borderId="0" xfId="0" applyFont="1" applyBorder="1" applyAlignment="1">
      <alignment horizontal="center" vertical="top" wrapText="1"/>
    </xf>
    <xf numFmtId="0" fontId="9" fillId="0" borderId="25" xfId="0" applyFont="1" applyBorder="1" applyAlignment="1" applyProtection="1">
      <alignment vertical="center"/>
      <protection locked="0" hidden="1"/>
    </xf>
    <xf numFmtId="0" fontId="9" fillId="0" borderId="27" xfId="0" applyFont="1" applyBorder="1" applyAlignment="1" applyProtection="1">
      <alignment vertical="center"/>
      <protection locked="0" hidden="1"/>
    </xf>
    <xf numFmtId="0" fontId="10" fillId="0" borderId="25" xfId="0" applyFont="1" applyBorder="1" applyAlignment="1" applyProtection="1">
      <alignment vertical="center"/>
      <protection locked="0" hidden="1"/>
    </xf>
    <xf numFmtId="0" fontId="18" fillId="0" borderId="3" xfId="2" applyFont="1" applyFill="1" applyBorder="1" applyAlignment="1">
      <alignment horizontal="center"/>
    </xf>
    <xf numFmtId="0" fontId="4" fillId="0" borderId="16" xfId="0" applyFont="1" applyFill="1" applyBorder="1" applyAlignment="1">
      <alignment horizontal="left" vertical="center"/>
    </xf>
    <xf numFmtId="49" fontId="2" fillId="0" borderId="20" xfId="0" applyNumberFormat="1" applyFont="1" applyFill="1" applyBorder="1" applyAlignment="1">
      <alignment horizontal="left"/>
    </xf>
    <xf numFmtId="49" fontId="2" fillId="0" borderId="0" xfId="0" applyNumberFormat="1" applyFont="1" applyFill="1" applyBorder="1" applyAlignment="1">
      <alignment horizontal="left"/>
    </xf>
    <xf numFmtId="0" fontId="2" fillId="0" borderId="0" xfId="0" applyFont="1" applyFill="1" applyBorder="1" applyAlignment="1">
      <alignment horizontal="left"/>
    </xf>
    <xf numFmtId="0" fontId="29" fillId="0" borderId="0" xfId="0" applyFont="1" applyBorder="1" applyAlignment="1" applyProtection="1">
      <alignment vertical="center" wrapText="1"/>
    </xf>
    <xf numFmtId="0" fontId="30" fillId="0" borderId="0" xfId="1" applyFont="1" applyBorder="1" applyAlignment="1" applyProtection="1">
      <alignment vertical="center" wrapText="1"/>
    </xf>
    <xf numFmtId="0" fontId="4" fillId="0" borderId="16" xfId="0" applyFont="1" applyFill="1" applyBorder="1" applyAlignment="1" applyProtection="1">
      <alignment horizontal="center" vertical="center"/>
      <protection hidden="1"/>
    </xf>
    <xf numFmtId="0" fontId="31" fillId="0" borderId="0" xfId="0" applyFont="1" applyBorder="1" applyAlignment="1" applyProtection="1">
      <alignment wrapText="1"/>
      <protection hidden="1"/>
    </xf>
    <xf numFmtId="0" fontId="32" fillId="0" borderId="0" xfId="0" applyFont="1" applyBorder="1" applyAlignment="1" applyProtection="1">
      <alignment wrapText="1"/>
      <protection hidden="1"/>
    </xf>
    <xf numFmtId="0" fontId="33" fillId="0" borderId="0" xfId="0" applyFont="1" applyBorder="1" applyAlignment="1" applyProtection="1">
      <alignment vertical="center" wrapText="1"/>
    </xf>
    <xf numFmtId="0" fontId="0" fillId="0" borderId="0" xfId="0" applyBorder="1" applyAlignment="1">
      <alignment horizontal="left" wrapText="1"/>
    </xf>
    <xf numFmtId="0" fontId="2" fillId="0" borderId="0" xfId="0" applyFont="1" applyBorder="1" applyAlignment="1">
      <alignment horizontal="left" vertical="top" wrapText="1"/>
    </xf>
    <xf numFmtId="0" fontId="0" fillId="0" borderId="0" xfId="0" applyBorder="1" applyAlignment="1">
      <alignment vertical="top" wrapText="1"/>
    </xf>
    <xf numFmtId="0" fontId="2" fillId="0" borderId="0" xfId="0" applyFont="1" applyBorder="1" applyAlignment="1">
      <alignment vertical="top" wrapText="1"/>
    </xf>
    <xf numFmtId="0" fontId="8" fillId="0" borderId="3" xfId="2"/>
    <xf numFmtId="0" fontId="18" fillId="0" borderId="44" xfId="2" applyFont="1" applyBorder="1" applyAlignment="1" applyProtection="1">
      <protection locked="0"/>
    </xf>
    <xf numFmtId="0" fontId="18" fillId="0" borderId="0" xfId="2" applyFont="1" applyBorder="1" applyAlignment="1" applyProtection="1">
      <protection locked="0"/>
    </xf>
    <xf numFmtId="0" fontId="18" fillId="0" borderId="4" xfId="2" applyFont="1" applyBorder="1" applyAlignment="1" applyProtection="1">
      <protection locked="0"/>
    </xf>
    <xf numFmtId="0" fontId="4" fillId="0" borderId="21" xfId="0" applyFont="1" applyFill="1" applyBorder="1" applyAlignment="1">
      <alignment horizontal="left" vertical="center"/>
    </xf>
    <xf numFmtId="0" fontId="4" fillId="5" borderId="16" xfId="5" applyBorder="1">
      <alignment horizontal="left" vertical="center"/>
      <protection locked="0"/>
    </xf>
    <xf numFmtId="0" fontId="14" fillId="4" borderId="16" xfId="7" applyBorder="1">
      <alignment horizontal="left" vertical="center"/>
      <protection locked="0"/>
    </xf>
    <xf numFmtId="0" fontId="36" fillId="0" borderId="0" xfId="0" applyFont="1" applyBorder="1" applyAlignment="1" applyProtection="1">
      <protection hidden="1"/>
    </xf>
    <xf numFmtId="0" fontId="37" fillId="0" borderId="0" xfId="0" applyFont="1" applyBorder="1" applyAlignment="1" applyProtection="1">
      <alignment wrapText="1"/>
      <protection hidden="1"/>
    </xf>
    <xf numFmtId="0" fontId="7" fillId="0" borderId="0" xfId="0" applyFont="1" applyAlignment="1" applyProtection="1">
      <alignment wrapText="1"/>
      <protection hidden="1"/>
    </xf>
    <xf numFmtId="0" fontId="4" fillId="5" borderId="0" xfId="5">
      <alignment horizontal="left" vertical="center"/>
      <protection locked="0"/>
    </xf>
    <xf numFmtId="0" fontId="2" fillId="0" borderId="0" xfId="0" applyFont="1" applyBorder="1" applyAlignment="1" applyProtection="1">
      <alignment horizontal="center" vertical="top" wrapText="1"/>
      <protection locked="0" hidden="1"/>
    </xf>
    <xf numFmtId="0" fontId="27" fillId="0" borderId="0" xfId="6" applyBorder="1"/>
    <xf numFmtId="0" fontId="38" fillId="0" borderId="46" xfId="8"/>
    <xf numFmtId="0" fontId="40" fillId="0" borderId="46" xfId="8" applyFont="1"/>
    <xf numFmtId="0" fontId="41" fillId="0" borderId="0" xfId="0" applyFont="1" applyAlignment="1" applyProtection="1">
      <alignment horizontal="center" wrapText="1"/>
      <protection hidden="1"/>
    </xf>
    <xf numFmtId="0" fontId="5" fillId="0" borderId="0" xfId="0" applyFont="1" applyFill="1" applyBorder="1" applyAlignment="1" applyProtection="1">
      <alignment vertical="center" wrapText="1"/>
    </xf>
    <xf numFmtId="0" fontId="13" fillId="0" borderId="0" xfId="0" applyFont="1" applyBorder="1" applyAlignment="1" applyProtection="1">
      <alignment vertical="top" wrapText="1"/>
      <protection hidden="1"/>
    </xf>
    <xf numFmtId="0" fontId="36" fillId="0" borderId="0" xfId="0" applyFont="1" applyBorder="1" applyAlignment="1" applyProtection="1">
      <alignment vertical="center"/>
      <protection hidden="1"/>
    </xf>
    <xf numFmtId="0" fontId="3" fillId="0" borderId="0" xfId="0" applyFont="1" applyAlignment="1" applyProtection="1">
      <alignment wrapText="1"/>
      <protection hidden="1"/>
    </xf>
    <xf numFmtId="0" fontId="4" fillId="0" borderId="47" xfId="0" applyFont="1" applyBorder="1" applyAlignment="1">
      <alignment vertical="center"/>
    </xf>
    <xf numFmtId="0" fontId="4" fillId="2" borderId="16" xfId="3">
      <alignment horizontal="left" vertical="center"/>
      <protection locked="0"/>
    </xf>
    <xf numFmtId="0" fontId="0" fillId="0" borderId="17" xfId="0" applyBorder="1"/>
    <xf numFmtId="0" fontId="0" fillId="0" borderId="48" xfId="0" applyBorder="1"/>
    <xf numFmtId="0" fontId="0" fillId="0" borderId="17" xfId="0" applyNumberFormat="1" applyBorder="1" applyAlignment="1" applyProtection="1">
      <alignment horizontal="center" vertical="top"/>
      <protection locked="0"/>
    </xf>
    <xf numFmtId="0" fontId="5" fillId="0" borderId="24" xfId="0" applyFont="1" applyBorder="1" applyAlignment="1" applyProtection="1">
      <alignment vertical="center"/>
      <protection hidden="1"/>
    </xf>
    <xf numFmtId="0" fontId="19" fillId="0" borderId="0" xfId="0" applyFont="1" applyAlignment="1">
      <alignment vertical="center" wrapText="1"/>
    </xf>
    <xf numFmtId="0" fontId="4" fillId="0" borderId="16" xfId="0" applyFont="1" applyFill="1" applyBorder="1" applyAlignment="1">
      <alignment horizontal="center" vertical="center"/>
    </xf>
    <xf numFmtId="0" fontId="28" fillId="0" borderId="15" xfId="0" applyFont="1" applyBorder="1" applyAlignment="1">
      <alignment horizontal="left" vertical="top" wrapText="1"/>
    </xf>
    <xf numFmtId="0" fontId="28" fillId="0" borderId="5" xfId="0" applyFont="1" applyBorder="1" applyAlignment="1">
      <alignment horizontal="left" vertical="top" wrapText="1"/>
    </xf>
    <xf numFmtId="0" fontId="0" fillId="0" borderId="17" xfId="0" applyNumberFormat="1" applyBorder="1" applyAlignment="1" applyProtection="1">
      <alignment horizontal="center" vertical="top"/>
      <protection locked="0"/>
    </xf>
    <xf numFmtId="0" fontId="0" fillId="0" borderId="17" xfId="0" applyNumberFormat="1" applyBorder="1" applyAlignment="1" applyProtection="1">
      <alignment horizontal="center" vertical="top" wrapText="1"/>
      <protection locked="0"/>
    </xf>
    <xf numFmtId="0" fontId="18" fillId="0" borderId="34" xfId="2" applyFont="1" applyBorder="1" applyAlignment="1" applyProtection="1">
      <alignment horizontal="center"/>
      <protection locked="0"/>
    </xf>
    <xf numFmtId="0" fontId="0" fillId="0" borderId="15" xfId="0" applyBorder="1" applyAlignment="1">
      <alignment horizontal="left" vertical="top" wrapText="1"/>
    </xf>
    <xf numFmtId="0" fontId="0" fillId="0" borderId="5" xfId="0" applyBorder="1" applyAlignment="1">
      <alignment horizontal="left" vertical="top" wrapText="1"/>
    </xf>
    <xf numFmtId="49" fontId="17" fillId="0" borderId="15" xfId="0" applyNumberFormat="1" applyFont="1" applyBorder="1" applyAlignment="1" applyProtection="1">
      <alignment horizontal="center" vertical="center" wrapText="1"/>
      <protection locked="0"/>
    </xf>
    <xf numFmtId="49" fontId="17" fillId="0" borderId="17" xfId="0" applyNumberFormat="1" applyFont="1" applyBorder="1" applyAlignment="1" applyProtection="1">
      <alignment horizontal="center" vertical="center" wrapText="1"/>
      <protection locked="0"/>
    </xf>
    <xf numFmtId="49" fontId="17" fillId="0" borderId="18" xfId="0" applyNumberFormat="1" applyFont="1" applyBorder="1" applyAlignment="1" applyProtection="1">
      <alignment horizontal="center" vertical="center" wrapText="1"/>
      <protection locked="0"/>
    </xf>
    <xf numFmtId="49" fontId="17" fillId="0" borderId="19" xfId="0" applyNumberFormat="1" applyFont="1" applyBorder="1" applyAlignment="1" applyProtection="1">
      <alignment horizontal="center" vertical="center" wrapText="1"/>
      <protection locked="0"/>
    </xf>
    <xf numFmtId="0" fontId="24" fillId="0" borderId="0" xfId="0" applyFont="1" applyBorder="1" applyAlignment="1" applyProtection="1">
      <alignment horizontal="left" wrapText="1"/>
    </xf>
    <xf numFmtId="0" fontId="0" fillId="0" borderId="18" xfId="0" applyBorder="1" applyAlignment="1">
      <alignment horizontal="left" vertical="top" wrapText="1"/>
    </xf>
    <xf numFmtId="0" fontId="0" fillId="0" borderId="7" xfId="0" applyBorder="1" applyAlignment="1">
      <alignment horizontal="left" vertical="top" wrapText="1"/>
    </xf>
    <xf numFmtId="0" fontId="0" fillId="0" borderId="45" xfId="0" applyNumberFormat="1" applyBorder="1" applyAlignment="1" applyProtection="1">
      <alignment horizontal="left" vertical="top" wrapText="1"/>
      <protection locked="0"/>
    </xf>
    <xf numFmtId="0" fontId="0" fillId="0" borderId="17" xfId="0" applyNumberFormat="1" applyBorder="1" applyAlignment="1" applyProtection="1">
      <alignment horizontal="left" vertical="top" wrapText="1"/>
      <protection locked="0"/>
    </xf>
    <xf numFmtId="0" fontId="0" fillId="0" borderId="19" xfId="0" applyNumberFormat="1" applyBorder="1" applyAlignment="1" applyProtection="1">
      <alignment horizontal="center" vertical="top"/>
      <protection locked="0"/>
    </xf>
    <xf numFmtId="0" fontId="19" fillId="0" borderId="15" xfId="0" applyFont="1" applyBorder="1" applyAlignment="1">
      <alignment horizontal="left" vertical="center"/>
    </xf>
    <xf numFmtId="0" fontId="19" fillId="0" borderId="5" xfId="0" applyFont="1" applyBorder="1" applyAlignment="1">
      <alignment horizontal="left" vertical="center"/>
    </xf>
    <xf numFmtId="0" fontId="0" fillId="0" borderId="4" xfId="0" applyNumberFormat="1" applyBorder="1" applyAlignment="1" applyProtection="1">
      <alignment horizontal="center" vertical="top"/>
      <protection hidden="1"/>
    </xf>
    <xf numFmtId="0" fontId="0" fillId="0" borderId="0" xfId="0" applyNumberFormat="1" applyBorder="1" applyAlignment="1" applyProtection="1">
      <alignment horizontal="center" vertical="top"/>
      <protection hidden="1"/>
    </xf>
    <xf numFmtId="0" fontId="0" fillId="0" borderId="5" xfId="0" applyNumberFormat="1" applyBorder="1" applyAlignment="1" applyProtection="1">
      <alignment horizontal="center" vertical="top"/>
      <protection hidden="1"/>
    </xf>
    <xf numFmtId="0" fontId="0" fillId="0" borderId="13" xfId="0" applyBorder="1" applyAlignment="1" applyProtection="1">
      <protection hidden="1"/>
    </xf>
    <xf numFmtId="0" fontId="0" fillId="0" borderId="6" xfId="0" applyNumberFormat="1" applyBorder="1" applyAlignment="1" applyProtection="1">
      <alignment horizontal="center" vertical="top"/>
      <protection hidden="1"/>
    </xf>
    <xf numFmtId="0" fontId="0" fillId="0" borderId="14" xfId="0" applyNumberFormat="1" applyBorder="1" applyAlignment="1" applyProtection="1">
      <alignment horizontal="center" vertical="top"/>
      <protection hidden="1"/>
    </xf>
    <xf numFmtId="0" fontId="0" fillId="0" borderId="7" xfId="0" applyNumberFormat="1" applyBorder="1" applyAlignment="1" applyProtection="1">
      <alignment horizontal="center" vertical="top"/>
      <protection hidden="1"/>
    </xf>
    <xf numFmtId="0" fontId="0" fillId="0" borderId="8" xfId="0" applyNumberFormat="1" applyBorder="1" applyAlignment="1" applyProtection="1">
      <alignment horizontal="center" vertical="top"/>
      <protection hidden="1"/>
    </xf>
    <xf numFmtId="0" fontId="0" fillId="0" borderId="13" xfId="0" applyNumberFormat="1" applyBorder="1" applyAlignment="1" applyProtection="1">
      <alignment horizontal="center" vertical="top"/>
      <protection hidden="1"/>
    </xf>
    <xf numFmtId="0" fontId="0" fillId="0" borderId="11" xfId="0" applyNumberFormat="1" applyBorder="1" applyAlignment="1" applyProtection="1">
      <alignment horizontal="center" vertical="top"/>
      <protection hidden="1"/>
    </xf>
    <xf numFmtId="0" fontId="12" fillId="0" borderId="3" xfId="2" applyFont="1" applyAlignment="1" applyProtection="1">
      <alignment horizontal="center"/>
      <protection hidden="1"/>
    </xf>
    <xf numFmtId="0" fontId="33" fillId="0" borderId="22" xfId="0" applyFont="1" applyBorder="1" applyAlignment="1" applyProtection="1">
      <alignment horizontal="center" vertical="center"/>
      <protection hidden="1"/>
    </xf>
    <xf numFmtId="0" fontId="33" fillId="0" borderId="23" xfId="0" applyFont="1" applyBorder="1" applyAlignment="1" applyProtection="1">
      <alignment horizontal="center" vertical="center"/>
      <protection hidden="1"/>
    </xf>
    <xf numFmtId="0" fontId="5" fillId="0" borderId="24" xfId="0" applyFont="1" applyBorder="1" applyAlignment="1" applyProtection="1">
      <alignment vertical="center"/>
      <protection hidden="1"/>
    </xf>
    <xf numFmtId="0" fontId="5" fillId="0" borderId="25" xfId="0" applyFont="1" applyBorder="1" applyAlignment="1" applyProtection="1">
      <alignment vertical="center"/>
      <protection hidden="1"/>
    </xf>
    <xf numFmtId="0" fontId="11" fillId="0" borderId="24" xfId="0" applyFont="1" applyBorder="1" applyAlignment="1" applyProtection="1">
      <alignment vertical="center"/>
      <protection hidden="1"/>
    </xf>
    <xf numFmtId="0" fontId="11" fillId="0" borderId="25" xfId="0" applyFont="1" applyBorder="1" applyAlignment="1" applyProtection="1">
      <alignment vertical="center"/>
      <protection hidden="1"/>
    </xf>
    <xf numFmtId="0" fontId="42" fillId="0" borderId="0" xfId="0" applyFont="1" applyBorder="1" applyAlignment="1" applyProtection="1">
      <alignment horizontal="left" vertical="top"/>
      <protection hidden="1"/>
    </xf>
    <xf numFmtId="0" fontId="15" fillId="0" borderId="0" xfId="0" applyFont="1" applyBorder="1" applyAlignment="1" applyProtection="1">
      <alignment horizontal="left"/>
      <protection hidden="1"/>
    </xf>
    <xf numFmtId="0" fontId="4" fillId="2" borderId="39" xfId="3" applyBorder="1" applyAlignment="1">
      <alignment horizontal="left" vertical="center"/>
      <protection locked="0"/>
    </xf>
    <xf numFmtId="0" fontId="4" fillId="2" borderId="40" xfId="3" applyBorder="1" applyAlignment="1">
      <alignment horizontal="left" vertical="center"/>
      <protection locked="0"/>
    </xf>
    <xf numFmtId="0" fontId="4" fillId="2" borderId="41" xfId="3" applyBorder="1" applyAlignment="1">
      <alignment horizontal="left" vertical="center"/>
      <protection locked="0"/>
    </xf>
    <xf numFmtId="49" fontId="25" fillId="0" borderId="9" xfId="0" applyNumberFormat="1" applyFont="1" applyBorder="1" applyAlignment="1" applyProtection="1">
      <alignment horizontal="left" wrapText="1"/>
      <protection hidden="1"/>
    </xf>
    <xf numFmtId="49" fontId="25" fillId="0" borderId="12" xfId="0" applyNumberFormat="1" applyFont="1" applyBorder="1" applyAlignment="1" applyProtection="1">
      <alignment horizontal="left" wrapText="1"/>
      <protection hidden="1"/>
    </xf>
    <xf numFmtId="49" fontId="25" fillId="0" borderId="10" xfId="0" applyNumberFormat="1" applyFont="1" applyBorder="1" applyAlignment="1" applyProtection="1">
      <alignment horizontal="left" wrapText="1"/>
      <protection hidden="1"/>
    </xf>
    <xf numFmtId="0" fontId="0" fillId="0" borderId="24" xfId="0"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0" fontId="0" fillId="0" borderId="26" xfId="0" applyBorder="1" applyAlignment="1" applyProtection="1">
      <alignment horizontal="left" vertical="top" wrapText="1"/>
      <protection hidden="1"/>
    </xf>
    <xf numFmtId="0" fontId="0" fillId="0" borderId="27" xfId="0" applyBorder="1" applyAlignment="1" applyProtection="1">
      <alignment horizontal="left" vertical="top" wrapText="1"/>
      <protection hidden="1"/>
    </xf>
    <xf numFmtId="0" fontId="13" fillId="4" borderId="39" xfId="7" applyFont="1" applyBorder="1" applyAlignment="1">
      <alignment horizontal="left" vertical="center"/>
      <protection locked="0"/>
    </xf>
    <xf numFmtId="0" fontId="13" fillId="4" borderId="41" xfId="7" applyFont="1" applyBorder="1" applyAlignment="1">
      <alignment horizontal="left" vertical="center"/>
      <protection locked="0"/>
    </xf>
    <xf numFmtId="0" fontId="33" fillId="0" borderId="9"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10" xfId="0" applyFont="1" applyBorder="1" applyAlignment="1" applyProtection="1">
      <alignment horizontal="center" vertical="center"/>
      <protection hidden="1"/>
    </xf>
    <xf numFmtId="0" fontId="33" fillId="0" borderId="31" xfId="0" applyFont="1" applyBorder="1" applyAlignment="1" applyProtection="1">
      <alignment horizontal="center" vertical="center" wrapText="1"/>
      <protection hidden="1"/>
    </xf>
    <xf numFmtId="0" fontId="33" fillId="0" borderId="32" xfId="0" applyFont="1" applyBorder="1" applyAlignment="1" applyProtection="1">
      <alignment horizontal="center" vertical="center" wrapText="1"/>
      <protection hidden="1"/>
    </xf>
    <xf numFmtId="0" fontId="33" fillId="0" borderId="24" xfId="0" applyFont="1" applyBorder="1" applyAlignment="1" applyProtection="1">
      <alignment horizontal="center" vertical="center" wrapText="1"/>
      <protection hidden="1"/>
    </xf>
    <xf numFmtId="0" fontId="33" fillId="0" borderId="25" xfId="0" applyFont="1" applyBorder="1" applyAlignment="1" applyProtection="1">
      <alignment horizontal="center" vertical="center" wrapText="1"/>
      <protection hidden="1"/>
    </xf>
    <xf numFmtId="0" fontId="33" fillId="0" borderId="29" xfId="0" applyFont="1" applyBorder="1" applyAlignment="1" applyProtection="1">
      <alignment horizontal="center" vertical="center" wrapText="1"/>
      <protection hidden="1"/>
    </xf>
    <xf numFmtId="0" fontId="33" fillId="0" borderId="30" xfId="0" applyFont="1" applyBorder="1" applyAlignment="1" applyProtection="1">
      <alignment horizontal="center" vertical="center" wrapText="1"/>
      <protection hidden="1"/>
    </xf>
    <xf numFmtId="0" fontId="4" fillId="2" borderId="31" xfId="3" applyBorder="1" applyAlignment="1">
      <alignment horizontal="left" vertical="center" wrapText="1"/>
      <protection locked="0"/>
    </xf>
    <xf numFmtId="0" fontId="4" fillId="2" borderId="32" xfId="3" applyBorder="1" applyAlignment="1">
      <alignment horizontal="left" vertical="center" wrapText="1"/>
      <protection locked="0"/>
    </xf>
    <xf numFmtId="0" fontId="4" fillId="2" borderId="24" xfId="3" applyBorder="1" applyAlignment="1">
      <alignment horizontal="left" vertical="center" wrapText="1"/>
      <protection locked="0"/>
    </xf>
    <xf numFmtId="0" fontId="4" fillId="2" borderId="25" xfId="3" applyBorder="1" applyAlignment="1">
      <alignment horizontal="left" vertical="center" wrapText="1"/>
      <protection locked="0"/>
    </xf>
    <xf numFmtId="0" fontId="4" fillId="2" borderId="26" xfId="3" applyBorder="1" applyAlignment="1">
      <alignment horizontal="left" vertical="center" wrapText="1"/>
      <protection locked="0"/>
    </xf>
    <xf numFmtId="0" fontId="4" fillId="2" borderId="27" xfId="3" applyBorder="1" applyAlignment="1">
      <alignment horizontal="left" vertical="center" wrapText="1"/>
      <protection locked="0"/>
    </xf>
    <xf numFmtId="0" fontId="5" fillId="0" borderId="24" xfId="0" applyFont="1" applyBorder="1" applyAlignment="1" applyProtection="1">
      <alignment horizontal="left" vertical="center" indent="3"/>
      <protection hidden="1"/>
    </xf>
    <xf numFmtId="0" fontId="5" fillId="0" borderId="25" xfId="0" applyFont="1" applyBorder="1" applyAlignment="1" applyProtection="1">
      <alignment horizontal="left" vertical="center" indent="3"/>
      <protection hidden="1"/>
    </xf>
    <xf numFmtId="0" fontId="5" fillId="0" borderId="26" xfId="0" applyFont="1" applyBorder="1" applyAlignment="1" applyProtection="1">
      <alignment horizontal="left" vertical="center" indent="3"/>
      <protection hidden="1"/>
    </xf>
    <xf numFmtId="0" fontId="5" fillId="0" borderId="27" xfId="0" applyFont="1" applyBorder="1" applyAlignment="1" applyProtection="1">
      <alignment horizontal="left" vertical="center" indent="3"/>
      <protection hidden="1"/>
    </xf>
    <xf numFmtId="0" fontId="19" fillId="0" borderId="0" xfId="0" applyFont="1" applyAlignment="1">
      <alignment vertical="center" wrapText="1"/>
    </xf>
    <xf numFmtId="0" fontId="0" fillId="0" borderId="42" xfId="0" applyBorder="1" applyAlignment="1" applyProtection="1">
      <alignment horizontal="center" vertical="top" wrapText="1"/>
      <protection locked="0" hidden="1"/>
    </xf>
    <xf numFmtId="0" fontId="0" fillId="0" borderId="37" xfId="0" applyBorder="1" applyAlignment="1" applyProtection="1">
      <alignment horizontal="center" vertical="top" wrapText="1"/>
      <protection locked="0" hidden="1"/>
    </xf>
    <xf numFmtId="0" fontId="0" fillId="0" borderId="15" xfId="0" applyBorder="1" applyAlignment="1" applyProtection="1">
      <alignment horizontal="center" vertical="top" wrapText="1"/>
      <protection locked="0" hidden="1"/>
    </xf>
    <xf numFmtId="0" fontId="0" fillId="0" borderId="17" xfId="0" applyBorder="1" applyAlignment="1" applyProtection="1">
      <alignment horizontal="center" vertical="top" wrapText="1"/>
      <protection locked="0" hidden="1"/>
    </xf>
    <xf numFmtId="0" fontId="0" fillId="0" borderId="43" xfId="0" applyBorder="1" applyAlignment="1" applyProtection="1">
      <alignment horizontal="center" vertical="top" wrapText="1"/>
      <protection locked="0" hidden="1"/>
    </xf>
    <xf numFmtId="0" fontId="0" fillId="0" borderId="38" xfId="0" applyBorder="1" applyAlignment="1" applyProtection="1">
      <alignment horizontal="center" vertical="top" wrapText="1"/>
      <protection locked="0" hidden="1"/>
    </xf>
    <xf numFmtId="0" fontId="39" fillId="0" borderId="0" xfId="8" applyFont="1" applyBorder="1" applyAlignment="1">
      <alignment horizontal="center"/>
    </xf>
    <xf numFmtId="0" fontId="39" fillId="0" borderId="46" xfId="8" applyFont="1" applyAlignment="1">
      <alignment horizontal="center"/>
    </xf>
    <xf numFmtId="0" fontId="0" fillId="0" borderId="36" xfId="0" applyBorder="1" applyAlignment="1">
      <alignment horizontal="left" wrapText="1"/>
    </xf>
    <xf numFmtId="0" fontId="2" fillId="0" borderId="42" xfId="0" applyFont="1" applyBorder="1" applyAlignment="1" applyProtection="1">
      <alignment horizontal="center" vertical="top" wrapText="1"/>
      <protection locked="0" hidden="1"/>
    </xf>
    <xf numFmtId="0" fontId="2" fillId="0" borderId="37" xfId="0" applyFont="1" applyBorder="1" applyAlignment="1" applyProtection="1">
      <alignment horizontal="center" vertical="top" wrapText="1"/>
      <protection locked="0" hidden="1"/>
    </xf>
    <xf numFmtId="0" fontId="2" fillId="0" borderId="15" xfId="0" applyFont="1" applyBorder="1" applyAlignment="1" applyProtection="1">
      <alignment horizontal="center" vertical="top" wrapText="1"/>
      <protection locked="0" hidden="1"/>
    </xf>
    <xf numFmtId="0" fontId="2" fillId="0" borderId="17" xfId="0" applyFont="1" applyBorder="1" applyAlignment="1" applyProtection="1">
      <alignment horizontal="center" vertical="top" wrapText="1"/>
      <protection locked="0" hidden="1"/>
    </xf>
    <xf numFmtId="0" fontId="2" fillId="0" borderId="43" xfId="0" applyFont="1" applyBorder="1" applyAlignment="1" applyProtection="1">
      <alignment horizontal="center" vertical="top" wrapText="1"/>
      <protection locked="0" hidden="1"/>
    </xf>
    <xf numFmtId="0" fontId="2" fillId="0" borderId="38" xfId="0" applyFont="1" applyBorder="1" applyAlignment="1" applyProtection="1">
      <alignment horizontal="center" vertical="top" wrapText="1"/>
      <protection locked="0" hidden="1"/>
    </xf>
  </cellXfs>
  <cellStyles count="9">
    <cellStyle name="Cellstyle" xfId="7" xr:uid="{00000000-0005-0000-0000-000000000000}"/>
    <cellStyle name="Heading 1" xfId="2" builtinId="16"/>
    <cellStyle name="Heading 2" xfId="6" builtinId="17"/>
    <cellStyle name="Heading 3" xfId="1" builtinId="18"/>
    <cellStyle name="Neutral" xfId="4" builtinId="28"/>
    <cellStyle name="Normal" xfId="0" builtinId="0"/>
    <cellStyle name="Stijl 1" xfId="3" xr:uid="{00000000-0005-0000-0000-000006000000}"/>
    <cellStyle name="Stijl 2" xfId="5" xr:uid="{00000000-0005-0000-0000-000007000000}"/>
    <cellStyle name="Style 1" xfId="8" xr:uid="{00000000-0005-0000-0000-000008000000}"/>
  </cellStyles>
  <dxfs count="18">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4"/>
  <sheetViews>
    <sheetView showGridLines="0" showRowColHeaders="0" tabSelected="1" zoomScale="85" zoomScaleNormal="85" zoomScaleSheetLayoutView="145" workbookViewId="0">
      <pane ySplit="1" topLeftCell="A44" activePane="bottomLeft" state="frozen"/>
      <selection pane="bottomLeft" activeCell="B2" sqref="B2"/>
    </sheetView>
  </sheetViews>
  <sheetFormatPr defaultColWidth="9.15625" defaultRowHeight="14.4"/>
  <cols>
    <col min="1" max="1" width="3.26171875" style="46" customWidth="1"/>
    <col min="2" max="2" width="79.15625" style="7" customWidth="1"/>
    <col min="3" max="3" width="17" style="81" customWidth="1"/>
    <col min="4" max="4" width="22" style="9" customWidth="1"/>
    <col min="5" max="5" width="19" style="39" customWidth="1"/>
    <col min="6" max="6" width="63.26171875" style="7" customWidth="1"/>
    <col min="7" max="8" width="9.15625" style="7"/>
    <col min="9" max="16384" width="9.15625" style="12"/>
  </cols>
  <sheetData>
    <row r="1" spans="1:10" ht="23.25" customHeight="1" thickBot="1">
      <c r="A1" s="92"/>
      <c r="B1" s="51" t="s">
        <v>0</v>
      </c>
      <c r="C1" s="77" t="s">
        <v>1</v>
      </c>
      <c r="D1" s="52" t="s">
        <v>2</v>
      </c>
      <c r="E1" s="53" t="s">
        <v>3</v>
      </c>
      <c r="F1" s="54"/>
      <c r="G1" s="70"/>
      <c r="I1" s="46"/>
      <c r="J1" s="7"/>
    </row>
    <row r="2" spans="1:10" s="26" customFormat="1" ht="23.25" customHeight="1" thickTop="1">
      <c r="A2" s="50"/>
      <c r="B2" s="50" t="s">
        <v>4</v>
      </c>
      <c r="C2" s="124"/>
      <c r="D2" s="124"/>
      <c r="E2" s="124"/>
      <c r="F2" s="93"/>
      <c r="G2" s="95"/>
      <c r="H2" s="94"/>
      <c r="I2" s="46"/>
      <c r="J2" s="7"/>
    </row>
    <row r="3" spans="1:10" ht="23.25" customHeight="1">
      <c r="B3" s="56"/>
      <c r="C3" s="127"/>
      <c r="D3" s="128"/>
      <c r="E3" s="113" t="s">
        <v>5</v>
      </c>
      <c r="F3" s="113"/>
      <c r="G3" s="70"/>
      <c r="I3" s="46"/>
      <c r="J3" s="7"/>
    </row>
    <row r="4" spans="1:10" ht="37.5" customHeight="1">
      <c r="B4" s="87" t="s">
        <v>6</v>
      </c>
      <c r="C4" s="127"/>
      <c r="D4" s="128"/>
      <c r="E4" s="39" t="str">
        <f>IF(E3=Glossery!A1,Glossery!B1,IF('Vragenlijst FIAT-Health'!E3=Glossery!A2,Glossery!B2,(IF('Vragenlijst FIAT-Health'!E3=Glossery!A3,Glossery!B3,IF('Vragenlijst FIAT-Health'!E3=Glossery!A4,Glossery!B4,IF('Vragenlijst FIAT-Health'!E3=Glossery!A5,Glossery!B5,IF('Vragenlijst FIAT-Health'!E3=Glossery!A6,Glossery!B6,IF('Vragenlijst FIAT-Health'!E3=Glossery!A7,Glossery!B7,IF('Vragenlijst FIAT-Health'!E3=Glossery!A8,Glossery!B8,IF('Vragenlijst FIAT-Health'!E3=Glossery!A9,Glossery!B9," "))))))))))</f>
        <v xml:space="preserve"> </v>
      </c>
      <c r="F4" s="55"/>
      <c r="G4" s="46"/>
      <c r="I4" s="46"/>
      <c r="J4" s="7"/>
    </row>
    <row r="5" spans="1:10" ht="15" customHeight="1" thickBot="1">
      <c r="B5" s="15"/>
      <c r="C5" s="129"/>
      <c r="D5" s="130"/>
      <c r="F5" s="55"/>
      <c r="G5" s="46"/>
      <c r="H5" s="46"/>
      <c r="I5" s="46"/>
      <c r="J5" s="46"/>
    </row>
    <row r="6" spans="1:10" ht="19.5" customHeight="1">
      <c r="B6" s="14" t="str">
        <f>IF(C3="[Cijfer]"," ","Vraag 1: Herkomst van het cijfer")</f>
        <v>Vraag 1: Herkomst van het cijfer</v>
      </c>
      <c r="C6" s="96" t="s">
        <v>7</v>
      </c>
      <c r="D6" s="134" t="s">
        <v>7</v>
      </c>
      <c r="E6" s="102" t="s">
        <v>8</v>
      </c>
      <c r="F6" s="55"/>
      <c r="G6" s="46"/>
      <c r="H6" s="46"/>
      <c r="I6" s="46"/>
      <c r="J6" s="46"/>
    </row>
    <row r="7" spans="1:10" ht="19.5" customHeight="1">
      <c r="B7" s="15" t="str">
        <f>IF(C3="[Cijfer]"," ","1a. Is de publicatie waarin het cijfer is gerapporteerd een primaire publicatie? ")</f>
        <v xml:space="preserve">1a. Is de publicatie waarin het cijfer is gerapporteerd een primaire publicatie? </v>
      </c>
      <c r="C7" s="97" t="s">
        <v>7</v>
      </c>
      <c r="D7" s="135"/>
      <c r="E7" s="125" t="str">
        <f>IF(E6=Schaalinvoer!D2,'Toelichting bij de vragen'!B2,IF('Vragenlijst FIAT-Health'!E6=Schaalinvoer!D3,'Toelichting bij de vragen'!B4,IF('Vragenlijst FIAT-Health'!E6=Schaalinvoer!D4,'Toelichting bij de vragen'!B5,IF('Vragenlijst FIAT-Health'!E6=Schaalinvoer!D6,'Toelichting bij de vragen'!B7," "))))</f>
        <v xml:space="preserve"> </v>
      </c>
      <c r="F7" s="126"/>
      <c r="G7" s="46"/>
      <c r="H7" s="46"/>
      <c r="I7" s="46"/>
      <c r="J7" s="46"/>
    </row>
    <row r="8" spans="1:10" ht="17.25" customHeight="1">
      <c r="B8" s="15" t="str">
        <f>IF(OR(C7="ja",C7="nee"),IF(C7="nee","1b. Is de primaire publicatie bekend?"," ")," ")</f>
        <v xml:space="preserve"> </v>
      </c>
      <c r="C8" s="97" t="s">
        <v>7</v>
      </c>
      <c r="D8" s="135"/>
      <c r="E8" s="125"/>
      <c r="F8" s="126"/>
      <c r="G8" s="46"/>
      <c r="H8" s="46"/>
      <c r="I8" s="46"/>
      <c r="J8" s="46"/>
    </row>
    <row r="9" spans="1:10" ht="18.75" customHeight="1">
      <c r="B9" s="15" t="str">
        <f>IF(OR(C8="ja",C8="nee"),"1c. Is de primaire publicatie verifieerbaar?"," ")</f>
        <v xml:space="preserve"> </v>
      </c>
      <c r="C9" s="97" t="s">
        <v>7</v>
      </c>
      <c r="D9" s="135"/>
      <c r="E9" s="125"/>
      <c r="F9" s="126"/>
      <c r="G9" s="46"/>
      <c r="H9" s="46"/>
      <c r="I9" s="46"/>
      <c r="J9" s="46"/>
    </row>
    <row r="10" spans="1:10" ht="36.75" customHeight="1">
      <c r="B10" s="131" t="str">
        <f>IF(C9="nee",'Toelichting bij de vragen'!B6," ")</f>
        <v xml:space="preserve"> </v>
      </c>
      <c r="C10" s="84"/>
      <c r="D10" s="135"/>
      <c r="E10" s="125"/>
      <c r="F10" s="126"/>
      <c r="G10" s="46"/>
      <c r="H10" s="46"/>
      <c r="I10" s="46"/>
      <c r="J10" s="46"/>
    </row>
    <row r="11" spans="1:10" s="13" customFormat="1" ht="21" customHeight="1">
      <c r="A11" s="46"/>
      <c r="B11" s="131"/>
      <c r="C11" s="84"/>
      <c r="D11" s="135"/>
      <c r="E11" s="125"/>
      <c r="F11" s="126"/>
      <c r="G11" s="46"/>
      <c r="H11" s="46"/>
      <c r="I11" s="46"/>
      <c r="J11" s="46"/>
    </row>
    <row r="12" spans="1:10" ht="23.25" customHeight="1">
      <c r="B12" s="14" t="str">
        <f>IF(OR(C9="ja",C9="Nee",C7="ja"),"Vraag 2: Geloofwaardigheid van het cijfer"," ")</f>
        <v xml:space="preserve"> </v>
      </c>
      <c r="C12" s="84" t="s">
        <v>7</v>
      </c>
      <c r="D12" s="123" t="s">
        <v>7</v>
      </c>
      <c r="E12" s="102" t="s">
        <v>9</v>
      </c>
      <c r="F12" s="55"/>
      <c r="G12" s="46"/>
      <c r="H12" s="46"/>
      <c r="I12" s="46"/>
      <c r="J12" s="46"/>
    </row>
    <row r="13" spans="1:10" ht="24.75" customHeight="1">
      <c r="B13" s="15" t="str">
        <f>IF(OR(C9="ja",C9="nee",C7="ja"),"2a.Hoe schat u de geloofwaardigheid van de primaire publicatie in?"," ")</f>
        <v xml:space="preserve"> </v>
      </c>
      <c r="C13" s="97" t="s">
        <v>7</v>
      </c>
      <c r="D13" s="123"/>
      <c r="E13" s="120" t="str">
        <f>IF(E12="Toelichting 2a",'Toelichting bij de vragen'!B10,IF('Vragenlijst FIAT-Health'!E12="Toelichting 2b",'Toelichting bij de vragen'!B13," "))</f>
        <v xml:space="preserve"> </v>
      </c>
      <c r="F13" s="121"/>
      <c r="G13" s="37"/>
      <c r="H13" s="46"/>
      <c r="I13" s="46"/>
      <c r="J13" s="46"/>
    </row>
    <row r="14" spans="1:10" ht="30.75" customHeight="1">
      <c r="B14" s="15" t="str">
        <f>IF(OR(C13=1,C13=2,C13=3,C13=4,C13="Kan niet worden beoordeeld"),"2b.Hoe schat u de onafhankelijkheid van de auteur van de primaire publicatie ten opzichte van dit specifieke cijfer in?"," ")</f>
        <v xml:space="preserve"> </v>
      </c>
      <c r="C14" s="97" t="s">
        <v>7</v>
      </c>
      <c r="D14" s="123"/>
      <c r="E14" s="120"/>
      <c r="F14" s="121"/>
      <c r="G14" s="37"/>
      <c r="H14" s="46"/>
      <c r="I14" s="46"/>
      <c r="J14" s="46"/>
    </row>
    <row r="15" spans="1:10" ht="24.75" customHeight="1">
      <c r="B15" s="15"/>
      <c r="C15" s="119"/>
      <c r="D15" s="123"/>
      <c r="E15" s="120"/>
      <c r="F15" s="121"/>
      <c r="G15" s="37"/>
      <c r="H15" s="46"/>
      <c r="I15" s="46"/>
      <c r="J15" s="46"/>
    </row>
    <row r="16" spans="1:10" ht="19.5" customHeight="1">
      <c r="B16" s="14" t="str">
        <f>IF(OR(C14=1,C14=2,C14=3,C14=4,C14="Kan niet worden beoordeeld"),"Vraag 3: Typering van het cijfer"," ")</f>
        <v xml:space="preserve"> </v>
      </c>
      <c r="C16" s="119"/>
      <c r="D16" s="123" t="s">
        <v>7</v>
      </c>
      <c r="E16" s="102" t="s">
        <v>9</v>
      </c>
      <c r="F16" s="55"/>
      <c r="G16" s="37"/>
      <c r="H16" s="46"/>
      <c r="I16" s="46"/>
      <c r="J16" s="46"/>
    </row>
    <row r="17" spans="2:8" ht="19.5" customHeight="1">
      <c r="B17" s="15" t="str">
        <f>IF(OR(C14=1,C14=2,C14=3,C14=4,C14="Kan niet worden beoordeeld"),"3a. Is het cijfer enkelvoudig?"," ")</f>
        <v xml:space="preserve"> </v>
      </c>
      <c r="C17" s="97" t="s">
        <v>7</v>
      </c>
      <c r="D17" s="123"/>
      <c r="E17" s="120" t="str">
        <f>IF(E16="Toelichting 3a",'Toelichting bij de vragen'!B17,IF('Vragenlijst FIAT-Health'!E16="Toelichting 3b",'Toelichting bij de vragen'!B19," "))</f>
        <v xml:space="preserve"> </v>
      </c>
      <c r="F17" s="121"/>
      <c r="G17" s="46"/>
      <c r="H17" s="46"/>
    </row>
    <row r="18" spans="2:8" ht="16.5" customHeight="1">
      <c r="B18" s="15" t="str">
        <f>IF(C17="nee","3b. Is het cijfer samengesteld?"," ")</f>
        <v xml:space="preserve"> </v>
      </c>
      <c r="C18" s="97" t="s">
        <v>7</v>
      </c>
      <c r="D18" s="123"/>
      <c r="E18" s="120"/>
      <c r="F18" s="121"/>
      <c r="G18" s="46"/>
      <c r="H18" s="46"/>
    </row>
    <row r="19" spans="2:8" ht="28.5" customHeight="1">
      <c r="B19" s="15" t="str">
        <f>IF(OR(AND(OR(C18="ja",C18="nee"),C7="nee"),AND(C17="ja",C7="nee")),"3c. Komt het cijfer dat u wilt beoordelen overeen met het cijfer uit de primaire publicatie?"," ")</f>
        <v xml:space="preserve"> </v>
      </c>
      <c r="C19" s="97" t="s">
        <v>7</v>
      </c>
      <c r="D19" s="123"/>
      <c r="E19" s="120"/>
      <c r="F19" s="121"/>
      <c r="G19" s="46"/>
      <c r="H19" s="46"/>
    </row>
    <row r="20" spans="2:8" ht="15.75" customHeight="1">
      <c r="B20" s="16"/>
      <c r="C20" s="119" t="s">
        <v>7</v>
      </c>
      <c r="D20" s="123"/>
      <c r="E20" s="120"/>
      <c r="F20" s="121"/>
      <c r="G20" s="46"/>
      <c r="H20" s="46"/>
    </row>
    <row r="21" spans="2:8" ht="33" customHeight="1">
      <c r="B21" s="14" t="str">
        <f>IF(OR(AND(OR(C18="ja",C18="nee"),C7="ja"),AND(C17="ja",C7="ja"),OR(C19="ja",C19="nee")),"Vraag 4: Onderwerp van tellen en meten"," ")</f>
        <v xml:space="preserve"> </v>
      </c>
      <c r="C21" s="119"/>
      <c r="D21" s="123"/>
      <c r="E21" s="57" t="s">
        <v>9</v>
      </c>
      <c r="F21" s="55"/>
      <c r="G21" s="46"/>
      <c r="H21" s="46"/>
    </row>
    <row r="22" spans="2:8" ht="30" customHeight="1">
      <c r="B22" s="15" t="str">
        <f>IF(OR(AND(OR(C18="ja",C18="nee"),C7="ja"),AND(C17="ja",C7="ja"),OR(C19="ja",C19="nee")),"4a. Hoe beoordeelt u de duidelijkheid waarmee het onderwerp van het cijfer is beschreven in de primaire publicatie?"," ")</f>
        <v xml:space="preserve"> </v>
      </c>
      <c r="C22" s="97" t="s">
        <v>7</v>
      </c>
      <c r="D22" s="123"/>
      <c r="E22" s="120"/>
      <c r="F22" s="121"/>
      <c r="G22" s="46"/>
      <c r="H22" s="46"/>
    </row>
    <row r="23" spans="2:8" ht="31.5" customHeight="1">
      <c r="B23" s="15" t="str">
        <f>IF(AND(OR(C22=1,C22=2,C22=3,C22=4,C22="Kan niet worden beoordeeld"),C7="nee"),"4b. Komt de definitie van het onderwerp van het cijfer dat u wilt beoordelen overeen met de definitie die gehanteerd is in de primaire publicatie? "," ")</f>
        <v xml:space="preserve"> </v>
      </c>
      <c r="C23" s="97" t="s">
        <v>7</v>
      </c>
      <c r="D23" s="123"/>
      <c r="E23" s="120"/>
      <c r="F23" s="121"/>
      <c r="G23" s="46"/>
      <c r="H23" s="46"/>
    </row>
    <row r="24" spans="2:8" ht="29.25" customHeight="1">
      <c r="B24" s="15"/>
      <c r="C24" s="119"/>
      <c r="D24" s="123"/>
      <c r="E24" s="120"/>
      <c r="F24" s="121"/>
      <c r="G24" s="46"/>
      <c r="H24" s="46"/>
    </row>
    <row r="25" spans="2:8" ht="27.75" customHeight="1">
      <c r="B25" s="14" t="str">
        <f>IF(OR(AND(C7="nee",OR(C23="ja",C23="nee")),AND(C7="ja",OR(C22=1,C22=2,C22=3,C22=4,C22="Kan niet worden beoordeeld"))),"Vraag 5: Populatie waar het cijfer betrekking op heeft"," ")</f>
        <v xml:space="preserve"> </v>
      </c>
      <c r="C25" s="119"/>
      <c r="D25" s="123" t="s">
        <v>7</v>
      </c>
      <c r="E25" s="57" t="s">
        <v>9</v>
      </c>
      <c r="F25" s="55"/>
      <c r="G25" s="46"/>
      <c r="H25" s="46"/>
    </row>
    <row r="26" spans="2:8" ht="31.5" customHeight="1">
      <c r="B26" s="15" t="str">
        <f>IF(OR(AND(C7="nee",OR(C23="ja",C23="nee")),AND(C7="ja",OR(C22=1,C22=2,C22=3,C22=4,C22="Kan niet worden beoordeeld"))),"5a. Hoe beoordeelt u de duidelijkheid waarmee de populatie waar het cijfer betrekking op heeft is beschreven in de primaire publicatie?"," ")</f>
        <v xml:space="preserve"> </v>
      </c>
      <c r="C26" s="97" t="s">
        <v>7</v>
      </c>
      <c r="D26" s="123"/>
      <c r="E26" s="120" t="str">
        <f>IF(E25="Toelichting 5a",'Toelichting bij de vragen'!B28,IF('Vragenlijst FIAT-Health'!E25="Toelichting 5b",'Toelichting bij de vragen'!B30," "))</f>
        <v xml:space="preserve"> </v>
      </c>
      <c r="F26" s="121"/>
      <c r="G26" s="46"/>
      <c r="H26" s="46"/>
    </row>
    <row r="27" spans="2:8" ht="35.25" customHeight="1">
      <c r="B27" s="15" t="str">
        <f>IF(AND(C7="nee",OR(C26=1,C26=2,C26=3,C26=4,C26="Kan niet worden beoordeeld")),"5b. Komt de definitie van de populatie van het cijfer dat u wilt beoordelen overeen met de definitie die gehanteerd is in de primaire publicatie? "," ")</f>
        <v xml:space="preserve"> </v>
      </c>
      <c r="C27" s="97" t="s">
        <v>7</v>
      </c>
      <c r="D27" s="123"/>
      <c r="E27" s="120"/>
      <c r="F27" s="121"/>
      <c r="G27" s="46"/>
      <c r="H27" s="46"/>
    </row>
    <row r="28" spans="2:8" ht="28.5" customHeight="1">
      <c r="B28" s="17"/>
      <c r="C28" s="119"/>
      <c r="D28" s="123"/>
      <c r="E28" s="120"/>
      <c r="F28" s="121"/>
      <c r="G28" s="46"/>
      <c r="H28" s="46"/>
    </row>
    <row r="29" spans="2:8" ht="21.75" customHeight="1">
      <c r="B29" s="14" t="str">
        <f>IF(OR(AND(OR(C26=1,C26=2,C26=3,C26=4,C26="Kan niet worden beoordeeld"),C7="ja"),AND(C7="nee",OR(C27="ja",C27="nee"))),"Vraag 6: Geografisch gebied  waar het cijfer betrekking op heeft"," ")</f>
        <v xml:space="preserve"> </v>
      </c>
      <c r="C29" s="119"/>
      <c r="D29" s="123" t="s">
        <v>7</v>
      </c>
      <c r="E29" s="57" t="s">
        <v>9</v>
      </c>
      <c r="F29" s="55"/>
      <c r="G29" s="46"/>
      <c r="H29" s="46"/>
    </row>
    <row r="30" spans="2:8" ht="30" customHeight="1">
      <c r="B30" s="15" t="str">
        <f>IF(OR(AND(OR(C26=1,C26=2,C26=3,C26=4,C26="Kan niet worden beoordeeld"),C7="ja"),AND(C7="nee",OR(C27="ja",C27="nee"))),"6a. Hoe beoordeelt u de duidelijkheid waarmee het geografisch gebied waar het cijfer betrekking op heeft is beschreven in de primaire publicatie?"," ")</f>
        <v xml:space="preserve"> </v>
      </c>
      <c r="C30" s="97" t="s">
        <v>7</v>
      </c>
      <c r="D30" s="123"/>
      <c r="E30" s="120" t="str">
        <f>IF(E29="Toelichting 6a",'Toelichting bij de vragen'!B33,IF('Vragenlijst FIAT-Health'!E29="Toelichting 6b",'Toelichting bij de vragen'!B35," "))</f>
        <v xml:space="preserve"> </v>
      </c>
      <c r="F30" s="121"/>
      <c r="G30" s="46"/>
      <c r="H30" s="46"/>
    </row>
    <row r="31" spans="2:8" ht="32.25" customHeight="1">
      <c r="B31" s="15" t="str">
        <f>IF(AND(C7="nee",OR(C30=1,C30=2,C30=3,C30=4,C30="Kan niet worden beoordeeld")),"6b. Komt het geografisch gebied van het cijfer dat u wilt beoordelen overeen met het geografisch gebied beschreven in de primaire publicatie?"," ")</f>
        <v xml:space="preserve"> </v>
      </c>
      <c r="C31" s="97" t="s">
        <v>7</v>
      </c>
      <c r="D31" s="123"/>
      <c r="E31" s="120"/>
      <c r="F31" s="121"/>
      <c r="G31" s="46"/>
      <c r="H31" s="46"/>
    </row>
    <row r="32" spans="2:8" ht="39" customHeight="1">
      <c r="B32" s="17"/>
      <c r="C32" s="119" t="s">
        <v>7</v>
      </c>
      <c r="D32" s="123"/>
      <c r="E32" s="120"/>
      <c r="F32" s="121"/>
      <c r="G32" s="46"/>
      <c r="H32" s="46"/>
    </row>
    <row r="33" spans="2:8">
      <c r="B33" s="14" t="str">
        <f>IF(OR(AND(OR(C30=1,C30=2,C30=3,C30=4,C30="Kan niet worden beoordeeld"),C7="ja"),AND(C7="nee",OR(C31="ja",C31="nee"))),"Vraag 7: Periode waar het cijfer betrekking op heeft"," ")</f>
        <v xml:space="preserve"> </v>
      </c>
      <c r="C33" s="119"/>
      <c r="D33" s="123"/>
      <c r="E33" s="57" t="s">
        <v>9</v>
      </c>
      <c r="F33" s="55"/>
      <c r="G33" s="46"/>
      <c r="H33" s="46"/>
    </row>
    <row r="34" spans="2:8">
      <c r="B34" s="15" t="str">
        <f>IF(OR(AND(OR(C30=1,C30=2,C30=3,C30=4,C30="Kan niet worden beoordeeld"),C7="ja"),AND(C7="nee",OR(C31="ja",C31="nee"))),"7a. Is de periode waarin de eenheden geteld zijn beschreven in de primaire publicatie?"," ")</f>
        <v xml:space="preserve"> </v>
      </c>
      <c r="C34" s="97" t="s">
        <v>7</v>
      </c>
      <c r="D34" s="123"/>
      <c r="E34" s="120" t="str">
        <f>IF(E33="Toelichting 7a",'Toelichting bij de vragen'!B38,IF('Vragenlijst FIAT-Health'!E33="Toelichting 7b",'Toelichting bij de vragen'!B40," "))</f>
        <v xml:space="preserve"> </v>
      </c>
      <c r="F34" s="121"/>
      <c r="G34" s="46"/>
      <c r="H34" s="46"/>
    </row>
    <row r="35" spans="2:8" ht="33" customHeight="1">
      <c r="B35" s="15" t="str">
        <f>IF(AND(C7="nee",OR(C34="ja",C34="nee")),"7b. Komt de periode waar het cijfer betrekking op heeft overeen met de periode beschreven in de primaire publicatie?"," ")</f>
        <v xml:space="preserve"> </v>
      </c>
      <c r="C35" s="97" t="s">
        <v>7</v>
      </c>
      <c r="D35" s="123"/>
      <c r="E35" s="120"/>
      <c r="F35" s="121"/>
      <c r="G35" s="46"/>
      <c r="H35" s="46"/>
    </row>
    <row r="36" spans="2:8">
      <c r="B36" s="16"/>
      <c r="C36" s="119"/>
      <c r="D36" s="123"/>
      <c r="E36" s="120"/>
      <c r="F36" s="121"/>
      <c r="G36" s="46"/>
      <c r="H36" s="46"/>
    </row>
    <row r="37" spans="2:8">
      <c r="B37" s="14" t="str">
        <f>IF(OR(AND(OR(C34="nee",C34="ja"),C7="ja"),AND(C7="nee",OR(C35="ja",C35="nee"))),"Vraag 8 t/m 13: Methoden van tellen en meten"," ")</f>
        <v xml:space="preserve"> </v>
      </c>
      <c r="C37" s="119"/>
      <c r="D37" s="123"/>
      <c r="E37" s="120"/>
      <c r="F37" s="121"/>
      <c r="G37" s="46"/>
      <c r="H37" s="46"/>
    </row>
    <row r="38" spans="2:8">
      <c r="B38" s="17"/>
      <c r="C38" s="119"/>
      <c r="D38" s="123"/>
      <c r="E38" s="120"/>
      <c r="F38" s="121"/>
      <c r="G38" s="46"/>
      <c r="H38" s="46"/>
    </row>
    <row r="39" spans="2:8" ht="15" customHeight="1">
      <c r="B39" s="14" t="str">
        <f>IF(OR(AND(OR(C34="nee",C34="ja"),C7="ja"),AND(C7="nee",OR(C35="ja",C35="nee"))),"Vraag 8: Dataverzameling"," ")</f>
        <v xml:space="preserve"> </v>
      </c>
      <c r="C39" s="119"/>
      <c r="D39" s="123"/>
      <c r="E39" s="57" t="s">
        <v>9</v>
      </c>
      <c r="F39" s="55"/>
      <c r="G39" s="46"/>
      <c r="H39" s="46"/>
    </row>
    <row r="40" spans="2:8">
      <c r="B40" s="15" t="str">
        <f>IF(OR(AND(OR(C34="nee",C34="ja"),C7="ja"),AND(C7="nee",OR(C35="ja",C35="nee"))),"8a. Wordt de dataverzameling waarop het cijfer is gebaseerd periodiek herhaald?"," ")</f>
        <v xml:space="preserve"> </v>
      </c>
      <c r="C40" s="97" t="s">
        <v>7</v>
      </c>
      <c r="D40" s="123"/>
      <c r="E40" s="120" t="str">
        <f>IF(E39="Toelichting 8a",'Toelichting bij de vragen'!B45,IF('Vragenlijst FIAT-Health'!E39="Toelichting 8b",'Toelichting bij de vragen'!B47," "))</f>
        <v xml:space="preserve"> </v>
      </c>
      <c r="F40" s="121"/>
      <c r="G40" s="46"/>
      <c r="H40" s="46"/>
    </row>
    <row r="41" spans="2:8">
      <c r="B41" s="15" t="str">
        <f>IF(C40="nee","8b. Zijn de data waarmee het cijfer is berekend eenmalig verzameld?"," ")</f>
        <v xml:space="preserve"> </v>
      </c>
      <c r="C41" s="97" t="s">
        <v>7</v>
      </c>
      <c r="D41" s="123"/>
      <c r="E41" s="120"/>
      <c r="F41" s="121"/>
      <c r="G41" s="46"/>
      <c r="H41" s="46"/>
    </row>
    <row r="42" spans="2:8">
      <c r="B42" s="15"/>
      <c r="C42" s="119" t="s">
        <v>7</v>
      </c>
      <c r="D42" s="123"/>
      <c r="E42" s="120"/>
      <c r="F42" s="121"/>
      <c r="G42" s="46"/>
      <c r="H42" s="46"/>
    </row>
    <row r="43" spans="2:8" ht="15" customHeight="1">
      <c r="B43" s="14" t="str">
        <f>IF(OR(C40="ja",C41="ja"),"Vraag 9. Steekproef"," ")</f>
        <v xml:space="preserve"> </v>
      </c>
      <c r="C43" s="119"/>
      <c r="D43" s="123" t="s">
        <v>7</v>
      </c>
      <c r="E43" s="57" t="s">
        <v>9</v>
      </c>
      <c r="F43" s="55"/>
      <c r="G43" s="46"/>
      <c r="H43" s="46"/>
    </row>
    <row r="44" spans="2:8">
      <c r="B44" s="18" t="str">
        <f>IF(OR(C40="ja",C41="ja"),"9a. Is het cijfer tot stand gekomen door middel van een steekproef?"," ")</f>
        <v xml:space="preserve"> </v>
      </c>
      <c r="C44" s="97" t="s">
        <v>7</v>
      </c>
      <c r="D44" s="123"/>
      <c r="E44" s="120" t="str">
        <f>IF(E43="Toelichting 9a",'Toelichting bij de vragen'!B50,IF('Vragenlijst FIAT-Health'!E43="Toelichting 9b",'Toelichting bij de vragen'!B51,IF(E43="Toelichting 9c",'Toelichting bij de vragen'!B53,IF('Vragenlijst FIAT-Health'!E43="Toelichting 9d",'Toelichting bij de vragen'!B55,IF('Vragenlijst FIAT-Health'!E43="Toelichting 9e",'Toelichting bij de vragen'!B57," ")))))</f>
        <v xml:space="preserve"> </v>
      </c>
      <c r="F44" s="121"/>
      <c r="G44" s="46"/>
      <c r="H44" s="46"/>
    </row>
    <row r="45" spans="2:8">
      <c r="B45" s="15" t="str">
        <f>IF(C44="ja","9b. Is de omvang van de steekproef bekend?"," ")</f>
        <v xml:space="preserve"> </v>
      </c>
      <c r="C45" s="97" t="s">
        <v>7</v>
      </c>
      <c r="D45" s="123"/>
      <c r="E45" s="120"/>
      <c r="F45" s="121"/>
      <c r="G45" s="46"/>
      <c r="H45" s="46"/>
    </row>
    <row r="46" spans="2:8">
      <c r="B46" s="15" t="str">
        <f>IF(OR(C45="ja",C45="nee"),"9c. Is de omvang van de respons op de steekproef bekend? "," ")</f>
        <v xml:space="preserve"> </v>
      </c>
      <c r="C46" s="97" t="s">
        <v>7</v>
      </c>
      <c r="D46" s="123"/>
      <c r="E46" s="120"/>
      <c r="F46" s="121"/>
      <c r="G46" s="46"/>
      <c r="H46" s="46"/>
    </row>
    <row r="47" spans="2:8" ht="33.75" customHeight="1">
      <c r="B47" s="15" t="str">
        <f>IF(OR(C46="ja",C46="nee"),"9d. Zijn er voor de berekening van het cijfer belangrijke groepen buiten beschouwing gelaten?"," ")</f>
        <v xml:space="preserve"> </v>
      </c>
      <c r="C47" s="97" t="s">
        <v>7</v>
      </c>
      <c r="D47" s="123"/>
      <c r="E47" s="120"/>
      <c r="F47" s="121"/>
      <c r="G47" s="46"/>
      <c r="H47" s="46"/>
    </row>
    <row r="48" spans="2:8">
      <c r="B48" s="15" t="str">
        <f>IF(OR(C47="ja",C47="nee"),"9e. Hoe beoordeelt u de representativiteit van de steekproef?"," ")</f>
        <v xml:space="preserve"> </v>
      </c>
      <c r="C48" s="97" t="s">
        <v>7</v>
      </c>
      <c r="D48" s="123"/>
      <c r="E48" s="120"/>
      <c r="F48" s="121"/>
      <c r="G48" s="46"/>
      <c r="H48" s="46"/>
    </row>
    <row r="49" spans="2:8">
      <c r="B49" s="15"/>
      <c r="C49" s="119" t="s">
        <v>7</v>
      </c>
      <c r="D49" s="123"/>
      <c r="E49" s="120"/>
      <c r="F49" s="121"/>
      <c r="G49" s="46"/>
      <c r="H49" s="46"/>
    </row>
    <row r="50" spans="2:8" ht="30" customHeight="1">
      <c r="B50" s="14" t="str">
        <f>IF(OR(AND(OR(C48=1,C48=2,C48=3,C48=4,C48="Kan niet worden beoordeeld"),C44="ja"),C44="nee"),"Vraag 10. Registratie"," ")</f>
        <v xml:space="preserve"> </v>
      </c>
      <c r="C50" s="119"/>
      <c r="D50" s="123" t="s">
        <v>7</v>
      </c>
      <c r="E50" s="57" t="s">
        <v>9</v>
      </c>
      <c r="F50" s="55"/>
      <c r="G50" s="46"/>
      <c r="H50" s="46"/>
    </row>
    <row r="51" spans="2:8">
      <c r="B51" s="15" t="str">
        <f>IF(OR(AND(OR(C48=1,C48=2,C48=3,C48=4,C48="Kan niet worden beoordeeld"),C44="ja"),C44="nee"),"10a. Zijn de data verzameld door middel van een bestaande registratie?"," ")</f>
        <v xml:space="preserve"> </v>
      </c>
      <c r="C51" s="97" t="s">
        <v>7</v>
      </c>
      <c r="D51" s="123"/>
      <c r="E51" s="120" t="str">
        <f>IF(E50="Toelichting 10a",'Toelichting bij de vragen'!B60,IF('Vragenlijst FIAT-Health'!E50="Toelichting 10b",'Toelichting bij de vragen'!B61,IF(E50="Toelichting 10c",'Toelichting bij de vragen'!B63," ")))</f>
        <v xml:space="preserve"> </v>
      </c>
      <c r="F51" s="121"/>
      <c r="G51" s="46"/>
      <c r="H51" s="46"/>
    </row>
    <row r="52" spans="2:8">
      <c r="B52" s="15" t="str">
        <f>IF(C51="ja","10b. Is bekend welke registratie is gebruikt?"," ")</f>
        <v xml:space="preserve"> </v>
      </c>
      <c r="C52" s="97" t="s">
        <v>7</v>
      </c>
      <c r="D52" s="123"/>
      <c r="E52" s="120"/>
      <c r="F52" s="121"/>
      <c r="G52" s="46"/>
      <c r="H52" s="46"/>
    </row>
    <row r="53" spans="2:8" ht="31.5" customHeight="1">
      <c r="B53" s="15" t="str">
        <f>IF(C52="ja","10c. Hoe beoordeelt u de bruikbaarheid van deze registratie voor de berekening van dit specifieke cijfer?"," ")</f>
        <v xml:space="preserve"> </v>
      </c>
      <c r="C53" s="97" t="s">
        <v>7</v>
      </c>
      <c r="D53" s="123"/>
      <c r="E53" s="120"/>
      <c r="F53" s="121"/>
      <c r="G53" s="46"/>
      <c r="H53" s="46"/>
    </row>
    <row r="54" spans="2:8">
      <c r="B54" s="15"/>
      <c r="C54" s="119" t="s">
        <v>7</v>
      </c>
      <c r="D54" s="123"/>
      <c r="E54" s="120"/>
      <c r="F54" s="121"/>
      <c r="G54" s="46"/>
      <c r="H54" s="46"/>
    </row>
    <row r="55" spans="2:8" ht="15" customHeight="1">
      <c r="B55" s="14" t="str">
        <f>IF(OR(C51="nee",OR(C53=1,C53=2,C53=3,C53=4,C53="Kan niet worden beoordeeld"),C52="nee"),"Vraag 11.Vragenlijstonderzoek"," ")</f>
        <v xml:space="preserve"> </v>
      </c>
      <c r="C55" s="119"/>
      <c r="D55" s="123" t="s">
        <v>7</v>
      </c>
      <c r="E55" s="57" t="s">
        <v>9</v>
      </c>
      <c r="F55" s="55"/>
      <c r="G55" s="46"/>
      <c r="H55" s="46"/>
    </row>
    <row r="56" spans="2:8">
      <c r="B56" s="18" t="str">
        <f>IF(OR(C51="nee",OR(C53=1,C53=2,C53=3,C53=4,C53="Kan niet worden beoordeeld"),C52="nee"),"11a. Zijn de data verzameld door middel van vragenlijstonderzoek?"," ")</f>
        <v xml:space="preserve"> </v>
      </c>
      <c r="C56" s="97" t="s">
        <v>7</v>
      </c>
      <c r="D56" s="123"/>
      <c r="E56" s="120" t="str">
        <f>IF(E55="Toelichting 11a",'Toelichting bij de vragen'!B65,IF('Vragenlijst FIAT-Health'!E55="Toelichting 11b",'Toelichting bij de vragen'!B66,IF(E55="Toelichting 11c",'Toelichting bij de vragen'!B68,IF('Vragenlijst FIAT-Health'!E55="Toelichting 11d",'Toelichting bij de vragen'!B70," "))))</f>
        <v xml:space="preserve"> </v>
      </c>
      <c r="F56" s="121"/>
      <c r="G56" s="46"/>
      <c r="H56" s="46"/>
    </row>
    <row r="57" spans="2:8">
      <c r="B57" s="15" t="str">
        <f>IF(C56="ja","11b. Zijn de enquêtevragen waar het cijfer op gebaseerd is precies weergeven?"," ")</f>
        <v xml:space="preserve"> </v>
      </c>
      <c r="C57" s="97" t="s">
        <v>7</v>
      </c>
      <c r="D57" s="123"/>
      <c r="E57" s="120"/>
      <c r="F57" s="121"/>
      <c r="G57" s="46"/>
      <c r="H57" s="46"/>
    </row>
    <row r="58" spans="2:8">
      <c r="B58" s="15" t="str">
        <f>IF(OR(C57="ja",C57="nee"),"11c. Zijn de gebruikte antwoordcategorieën van de vragen weergeven?"," ")</f>
        <v xml:space="preserve"> </v>
      </c>
      <c r="C58" s="97" t="s">
        <v>7</v>
      </c>
      <c r="D58" s="123"/>
      <c r="E58" s="120"/>
      <c r="F58" s="121"/>
      <c r="G58" s="46"/>
      <c r="H58" s="46"/>
    </row>
    <row r="59" spans="2:8" ht="30" customHeight="1">
      <c r="B59" s="108" t="str">
        <f>IF(OR(C58="Ja",C58="nee"),"11d. Hoe beoordeelt u de conclusie die gemaakt is op basis van de vragen en de antwoordcategorieën? "," ")</f>
        <v xml:space="preserve"> </v>
      </c>
      <c r="C59" s="97" t="s">
        <v>7</v>
      </c>
      <c r="D59" s="123"/>
      <c r="E59" s="120"/>
      <c r="F59" s="121"/>
      <c r="G59" s="46"/>
      <c r="H59" s="46"/>
    </row>
    <row r="60" spans="2:8">
      <c r="B60" s="15"/>
      <c r="C60" s="119"/>
      <c r="D60" s="123"/>
      <c r="E60" s="120"/>
      <c r="F60" s="121"/>
      <c r="G60" s="46"/>
      <c r="H60" s="46"/>
    </row>
    <row r="61" spans="2:8" ht="15" customHeight="1">
      <c r="B61" s="14" t="str">
        <f>IF(OR(C58="nee",OR(C59=1,C59=2,C59=3,C59=4,C59="Kan niet worden beoordeeld"),C56="nee"),"Vraag 12. Directe observaties"," ")</f>
        <v xml:space="preserve"> </v>
      </c>
      <c r="C61" s="119"/>
      <c r="D61" s="123" t="s">
        <v>7</v>
      </c>
      <c r="E61" s="57" t="s">
        <v>9</v>
      </c>
      <c r="F61" s="55"/>
      <c r="G61" s="46"/>
      <c r="H61" s="46"/>
    </row>
    <row r="62" spans="2:8">
      <c r="B62" s="18" t="str">
        <f>IF(OR(C58="nee",OR(C59=1,C59=2,C59=3,C59=4,C59="Kan niet worden beoordeeld"),C56="nee"),"12a. Zijn de data verzameld door middel van directe observaties?"," ")</f>
        <v xml:space="preserve"> </v>
      </c>
      <c r="C62" s="97" t="s">
        <v>7</v>
      </c>
      <c r="D62" s="123"/>
      <c r="E62" s="120" t="str">
        <f>IF(E61="Toelichting 12a",'Toelichting bij de vragen'!B73,IF('Vragenlijst FIAT-Health'!E61="Toelichting 12b",'Toelichting bij de vragen'!B74,IF(E61="Toelichting 12c",'Toelichting bij de vragen'!B75," ")))</f>
        <v xml:space="preserve"> </v>
      </c>
      <c r="F62" s="121"/>
      <c r="G62" s="46"/>
      <c r="H62" s="46"/>
    </row>
    <row r="63" spans="2:8">
      <c r="B63" s="15" t="str">
        <f>IF(C62="ja","12b.  Is bekend hoe de directe observatie heeft plaatsgevonden?"," ")</f>
        <v xml:space="preserve"> </v>
      </c>
      <c r="C63" s="97" t="s">
        <v>7</v>
      </c>
      <c r="D63" s="123"/>
      <c r="E63" s="120"/>
      <c r="F63" s="121"/>
      <c r="G63" s="46"/>
      <c r="H63" s="46"/>
    </row>
    <row r="64" spans="2:8">
      <c r="B64" s="15" t="str">
        <f>IF(C63="ja","12c. Hoe schat u de nauwkeurigheid van de directe observatie in?"," ")</f>
        <v xml:space="preserve"> </v>
      </c>
      <c r="C64" s="97" t="s">
        <v>7</v>
      </c>
      <c r="D64" s="123"/>
      <c r="E64" s="120"/>
      <c r="F64" s="121"/>
      <c r="G64" s="46"/>
      <c r="H64" s="46"/>
    </row>
    <row r="65" spans="1:8">
      <c r="B65" s="15"/>
      <c r="C65" s="119"/>
      <c r="D65" s="123"/>
      <c r="E65" s="120"/>
      <c r="F65" s="121"/>
      <c r="G65" s="46"/>
      <c r="H65" s="46"/>
    </row>
    <row r="66" spans="1:8" ht="15" customHeight="1">
      <c r="B66" s="14" t="str">
        <f>IF(OR(OR(C64=1,C64=2,C64=3,C64=4,C64="Kan niet worden beoordeeld"),C63="nee",C62="nee"),"Vraag 13. Modelleren"," ")</f>
        <v xml:space="preserve"> </v>
      </c>
      <c r="C66" s="119"/>
      <c r="D66" s="123" t="s">
        <v>7</v>
      </c>
      <c r="E66" s="57" t="s">
        <v>9</v>
      </c>
      <c r="F66" s="55"/>
      <c r="G66" s="46"/>
      <c r="H66" s="46"/>
    </row>
    <row r="67" spans="1:8">
      <c r="B67" s="15" t="str">
        <f>IF(OR(OR(C64=1,C64=2,C64=3,C64=4,C64="Kan niet worden beoordeeld"),C63="nee",C62="nee"),"13a. Is het cijfer tot stand gekomen door middel van modelleren?"," ")</f>
        <v xml:space="preserve"> </v>
      </c>
      <c r="C67" s="97" t="s">
        <v>7</v>
      </c>
      <c r="D67" s="123"/>
      <c r="E67" s="120" t="str">
        <f>IF(E66="Toelichting 13a",'Toelichting bij de vragen'!B78,IF('Vragenlijst FIAT-Health'!E66="Toelichting 13b",'Toelichting bij de vragen'!B80,IF(E66="Toelichting 13c",'Toelichting bij de vragen'!B83," ")))</f>
        <v xml:space="preserve"> </v>
      </c>
      <c r="F67" s="121"/>
      <c r="G67" s="46"/>
      <c r="H67" s="46"/>
    </row>
    <row r="68" spans="1:8">
      <c r="B68" s="15" t="str">
        <f>IF(C67="ja","13b. Zijn de aannames die in het model gemaakt zijn bekend?"," ")</f>
        <v xml:space="preserve"> </v>
      </c>
      <c r="C68" s="97" t="s">
        <v>7</v>
      </c>
      <c r="D68" s="123"/>
      <c r="E68" s="120"/>
      <c r="F68" s="121"/>
      <c r="G68" s="46"/>
      <c r="H68" s="46"/>
    </row>
    <row r="69" spans="1:8" ht="15" customHeight="1">
      <c r="B69" s="15" t="str">
        <f>IF(C68="ja","13c. Hoe beoordeelt u de plausibiliteit van de aannames in het model?"," ")</f>
        <v xml:space="preserve"> </v>
      </c>
      <c r="C69" s="97" t="s">
        <v>7</v>
      </c>
      <c r="D69" s="123"/>
      <c r="E69" s="120"/>
      <c r="F69" s="121"/>
      <c r="G69" s="46"/>
      <c r="H69" s="46"/>
    </row>
    <row r="70" spans="1:8" ht="14.7" thickBot="1">
      <c r="A70" s="19"/>
      <c r="B70" s="19"/>
      <c r="C70" s="78" t="s">
        <v>7</v>
      </c>
      <c r="D70" s="123"/>
      <c r="E70" s="120"/>
      <c r="F70" s="121"/>
      <c r="G70" s="46"/>
      <c r="H70" s="46"/>
    </row>
    <row r="71" spans="1:8" ht="45" customHeight="1" thickTop="1">
      <c r="B71" s="82" t="str">
        <f>IF(OR(C67="nee",OR(C69=1,C69=2,C69=3,C69=4,C69="Kan niet worden beoordeeld"),C68="nee"),"Ga door naar het samenvattend overzicht in het volgende tabblad","U heeft nog niet alle vragen beantwoord")</f>
        <v>U heeft nog niet alle vragen beantwoord</v>
      </c>
      <c r="C71" s="78"/>
      <c r="D71" s="122" t="s">
        <v>7</v>
      </c>
      <c r="F71" s="55"/>
      <c r="G71" s="46"/>
      <c r="H71" s="46"/>
    </row>
    <row r="72" spans="1:8" ht="30.75" customHeight="1">
      <c r="B72" s="15" t="str">
        <f>IF(OR(C67="nee",OR(C69=1,C69=2,C69=3,C69=4,C69="Kan niet worden beoordeeld"),C68="nee"),"Heeft u het samenvattend overzicht waargenomen?"," ")</f>
        <v xml:space="preserve"> </v>
      </c>
      <c r="C72" s="97" t="s">
        <v>7</v>
      </c>
      <c r="D72" s="122"/>
      <c r="F72" s="55"/>
      <c r="G72" s="46"/>
      <c r="H72" s="46"/>
    </row>
    <row r="73" spans="1:8" ht="7.5" customHeight="1">
      <c r="B73" s="15"/>
      <c r="C73" s="119" t="s">
        <v>7</v>
      </c>
      <c r="D73" s="122"/>
      <c r="F73" s="55"/>
      <c r="G73" s="46"/>
      <c r="H73" s="46"/>
    </row>
    <row r="74" spans="1:8" ht="17.25" customHeight="1">
      <c r="B74" s="83" t="str">
        <f>IF(OR(C67="nee",OR(C69=1,C69=2,C69=3,C69=4,C69="Kan niet worden beoordeeld"),C68="nee"),"14 en 15: Eindoordeel"," ")</f>
        <v xml:space="preserve"> </v>
      </c>
      <c r="C74" s="119"/>
      <c r="D74" s="122"/>
      <c r="F74" s="55"/>
      <c r="G74" s="46"/>
      <c r="H74" s="46"/>
    </row>
    <row r="75" spans="1:8" ht="27.75" customHeight="1">
      <c r="B75" s="17" t="str">
        <f>IF(C72="ja","14. Het oorspronkelijke cijfer is correct."," ")</f>
        <v xml:space="preserve"> </v>
      </c>
      <c r="C75" s="98" t="s">
        <v>7</v>
      </c>
      <c r="D75" s="116"/>
      <c r="E75" s="137" t="str">
        <f>IF(C72="ja","Hier geeft u uw oordeel over het cijfer zoals weergegeven in de primaire publicatie"," ")</f>
        <v xml:space="preserve"> </v>
      </c>
      <c r="F75" s="138"/>
      <c r="G75" s="46"/>
      <c r="H75" s="46"/>
    </row>
    <row r="76" spans="1:8" ht="15" customHeight="1">
      <c r="B76" s="17"/>
      <c r="C76" s="78" t="s">
        <v>7</v>
      </c>
      <c r="D76" s="122" t="s">
        <v>7</v>
      </c>
      <c r="E76" s="125" t="str">
        <f>IF(B77="15. Het gebruik van het cijfer in de rapportage is juist. ","Hier geeft u uw oordeel over het gebruik van het cijfer in de rapportage waaruit u het cijfer beoordeelt. Bedenk daarbij in hoeverre de interpretatie die in de rapportering is gebruikt past bij de het cijfer uit de primaire publicatie."," ")</f>
        <v xml:space="preserve"> </v>
      </c>
      <c r="F76" s="126"/>
      <c r="G76" s="46"/>
      <c r="H76" s="46"/>
    </row>
    <row r="77" spans="1:8" ht="23.25" customHeight="1">
      <c r="B77" s="17" t="str">
        <f>IF(C75=" "," ",IF(C7="ja","15. U beoordeelt een cijfer uit een primaire publicatie, 15 is niet van toepassing.","15. Het gebruik van het cijfer in de rapportage is juist. "))</f>
        <v xml:space="preserve"> </v>
      </c>
      <c r="C77" s="98" t="s">
        <v>7</v>
      </c>
      <c r="D77" s="122"/>
      <c r="E77" s="125"/>
      <c r="F77" s="126"/>
      <c r="G77" s="46"/>
      <c r="H77" s="46"/>
    </row>
    <row r="78" spans="1:8" ht="21.75" customHeight="1" thickBot="1">
      <c r="A78" s="20"/>
      <c r="B78" s="20"/>
      <c r="C78" s="79"/>
      <c r="D78" s="136"/>
      <c r="E78" s="132"/>
      <c r="F78" s="133"/>
      <c r="G78" s="46"/>
      <c r="H78" s="46"/>
    </row>
    <row r="79" spans="1:8">
      <c r="B79" s="1" t="s">
        <v>10</v>
      </c>
      <c r="C79" s="80"/>
      <c r="D79" s="10"/>
      <c r="E79" s="42"/>
      <c r="F79" s="43"/>
      <c r="G79" s="46"/>
      <c r="H79" s="46"/>
    </row>
    <row r="80" spans="1:8">
      <c r="B80" s="1"/>
      <c r="C80" s="80"/>
      <c r="D80" s="8"/>
      <c r="E80" s="38"/>
      <c r="F80" s="46"/>
      <c r="G80" s="46"/>
      <c r="H80" s="46"/>
    </row>
    <row r="81" spans="2:8">
      <c r="B81" s="5"/>
      <c r="C81" s="80"/>
      <c r="D81" s="8"/>
      <c r="H81" s="46"/>
    </row>
    <row r="82" spans="2:8">
      <c r="B82" s="5"/>
      <c r="C82" s="80"/>
      <c r="D82" s="8"/>
      <c r="H82" s="46"/>
    </row>
    <row r="83" spans="2:8">
      <c r="B83" s="5"/>
      <c r="C83" s="80"/>
      <c r="D83" s="8"/>
    </row>
    <row r="84" spans="2:8">
      <c r="B84" s="5"/>
      <c r="C84" s="80"/>
      <c r="D84" s="8"/>
    </row>
  </sheetData>
  <sheetProtection selectLockedCells="1"/>
  <mergeCells count="45">
    <mergeCell ref="B10:B11"/>
    <mergeCell ref="E76:F78"/>
    <mergeCell ref="D66:D70"/>
    <mergeCell ref="D50:D54"/>
    <mergeCell ref="D43:D49"/>
    <mergeCell ref="D61:D65"/>
    <mergeCell ref="D6:D11"/>
    <mergeCell ref="D76:D78"/>
    <mergeCell ref="E26:F28"/>
    <mergeCell ref="E30:F32"/>
    <mergeCell ref="E34:F38"/>
    <mergeCell ref="E40:F42"/>
    <mergeCell ref="D39:D42"/>
    <mergeCell ref="D25:D28"/>
    <mergeCell ref="E75:F75"/>
    <mergeCell ref="E62:F65"/>
    <mergeCell ref="C2:E2"/>
    <mergeCell ref="E7:F11"/>
    <mergeCell ref="E13:F15"/>
    <mergeCell ref="E17:F20"/>
    <mergeCell ref="E22:F24"/>
    <mergeCell ref="C3:D5"/>
    <mergeCell ref="D21:D24"/>
    <mergeCell ref="D16:D20"/>
    <mergeCell ref="D12:D15"/>
    <mergeCell ref="C15:C16"/>
    <mergeCell ref="C20:C21"/>
    <mergeCell ref="C24:C25"/>
    <mergeCell ref="E67:F70"/>
    <mergeCell ref="D71:D74"/>
    <mergeCell ref="D55:D60"/>
    <mergeCell ref="D29:D32"/>
    <mergeCell ref="D33:D38"/>
    <mergeCell ref="E44:F49"/>
    <mergeCell ref="E51:F54"/>
    <mergeCell ref="E56:F60"/>
    <mergeCell ref="C60:C61"/>
    <mergeCell ref="C65:C66"/>
    <mergeCell ref="C73:C74"/>
    <mergeCell ref="C54:C55"/>
    <mergeCell ref="C28:C29"/>
    <mergeCell ref="C32:C33"/>
    <mergeCell ref="C36:C39"/>
    <mergeCell ref="C42:C43"/>
    <mergeCell ref="C49:C50"/>
  </mergeCells>
  <conditionalFormatting sqref="C7">
    <cfRule type="expression" dxfId="17" priority="1">
      <formula>$B$7="if"</formula>
    </cfRule>
  </conditionalFormatting>
  <dataValidations xWindow="838" yWindow="377" count="1">
    <dataValidation allowBlank="1" showInputMessage="1" showErrorMessage="1" promptTitle="Cijfer over gezondheid en zorg" prompt="Geef hier de zinsnede waarin het cijfer dat u wilt beoordelen is gegeven. " sqref="C3" xr:uid="{00000000-0002-0000-0000-000000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38" yWindow="377" count="17">
        <x14:dataValidation type="list" allowBlank="1" showInputMessage="1" showErrorMessage="1" promptTitle="Schaalvraag" prompt="Beantwoord deze vraag op een schaal van 1 (negatief) tot 4 (positief)._x000a__x000a_" xr:uid="{00000000-0002-0000-0000-000001000000}">
          <x14:formula1>
            <xm:f>Schaalinvoer!$B$2:$B$7</xm:f>
          </x14:formula1>
          <xm:sqref>C13:C14 C22 C26 C30 C48 C59 C64 C69 C53</xm:sqref>
        </x14:dataValidation>
        <x14:dataValidation type="list" allowBlank="1" showInputMessage="1" showErrorMessage="1" promptTitle="Algemeen oordeel" prompt="Geef uw oordeel over het cijfer in de primaire publicatie door de toekenning van 1 tot 5 sterren. _x000a_(1 = negatief, 5 = positief)" xr:uid="{00000000-0002-0000-0000-000002000000}">
          <x14:formula1>
            <xm:f>Schaalinvoer!$C$2:$C$7</xm:f>
          </x14:formula1>
          <xm:sqref>C77 C75</xm:sqref>
        </x14:dataValidation>
        <x14:dataValidation type="list" allowBlank="1" showInputMessage="1" showErrorMessage="1" promptTitle="Ja of nee" prompt="Beantwoord deze vraag met ja of nee. " xr:uid="{00000000-0002-0000-0000-000003000000}">
          <x14:formula1>
            <xm:f>Schaalinvoer!$A$2:$A$4</xm:f>
          </x14:formula1>
          <xm:sqref>C72 C17:C19 C23 C27 C31 C34:C35 C40:C41 C44:C47 C51:C52 C56:C58 C62:C63 C67:C68 C7:C9</xm:sqref>
        </x14:dataValidation>
        <x14:dataValidation type="list" allowBlank="1" showInputMessage="1" showErrorMessage="1" xr:uid="{00000000-0002-0000-0000-000004000000}">
          <x14:formula1>
            <xm:f>Schaalinvoer!$D$2:$D$6</xm:f>
          </x14:formula1>
          <xm:sqref>E6</xm:sqref>
        </x14:dataValidation>
        <x14:dataValidation type="list" allowBlank="1" showInputMessage="1" showErrorMessage="1" xr:uid="{00000000-0002-0000-0000-000005000000}">
          <x14:formula1>
            <xm:f>Schaalinvoer!$E$2:$E$4</xm:f>
          </x14:formula1>
          <xm:sqref>E12</xm:sqref>
        </x14:dataValidation>
        <x14:dataValidation type="list" allowBlank="1" showInputMessage="1" showErrorMessage="1" xr:uid="{00000000-0002-0000-0000-000006000000}">
          <x14:formula1>
            <xm:f>Schaalinvoer!$G$2:$G$4</xm:f>
          </x14:formula1>
          <xm:sqref>E16</xm:sqref>
        </x14:dataValidation>
        <x14:dataValidation type="list" allowBlank="1" showInputMessage="1" showErrorMessage="1" xr:uid="{00000000-0002-0000-0000-000007000000}">
          <x14:formula1>
            <xm:f>Schaalinvoer!$I$2:$I$4</xm:f>
          </x14:formula1>
          <xm:sqref>E21</xm:sqref>
        </x14:dataValidation>
        <x14:dataValidation type="list" allowBlank="1" showInputMessage="1" showErrorMessage="1" xr:uid="{00000000-0002-0000-0000-000008000000}">
          <x14:formula1>
            <xm:f>Schaalinvoer!$K$2:$K$4</xm:f>
          </x14:formula1>
          <xm:sqref>E25</xm:sqref>
        </x14:dataValidation>
        <x14:dataValidation type="list" allowBlank="1" showInputMessage="1" showErrorMessage="1" xr:uid="{00000000-0002-0000-0000-000009000000}">
          <x14:formula1>
            <xm:f>Schaalinvoer!$M$2:$M$4</xm:f>
          </x14:formula1>
          <xm:sqref>E29</xm:sqref>
        </x14:dataValidation>
        <x14:dataValidation type="list" allowBlank="1" showInputMessage="1" showErrorMessage="1" xr:uid="{00000000-0002-0000-0000-00000A000000}">
          <x14:formula1>
            <xm:f>Schaalinvoer!$O$2:$O$4</xm:f>
          </x14:formula1>
          <xm:sqref>E33</xm:sqref>
        </x14:dataValidation>
        <x14:dataValidation type="list" allowBlank="1" showInputMessage="1" showErrorMessage="1" xr:uid="{00000000-0002-0000-0000-00000B000000}">
          <x14:formula1>
            <xm:f>Schaalinvoer!$Q$2:$Q$4</xm:f>
          </x14:formula1>
          <xm:sqref>E39</xm:sqref>
        </x14:dataValidation>
        <x14:dataValidation type="list" allowBlank="1" showInputMessage="1" showErrorMessage="1" xr:uid="{00000000-0002-0000-0000-00000C000000}">
          <x14:formula1>
            <xm:f>Schaalinvoer!$S$2:$S$7</xm:f>
          </x14:formula1>
          <xm:sqref>E43</xm:sqref>
        </x14:dataValidation>
        <x14:dataValidation type="list" allowBlank="1" showInputMessage="1" showErrorMessage="1" xr:uid="{00000000-0002-0000-0000-00000D000000}">
          <x14:formula1>
            <xm:f>Schaalinvoer!$U$2:$U$5</xm:f>
          </x14:formula1>
          <xm:sqref>E50</xm:sqref>
        </x14:dataValidation>
        <x14:dataValidation type="list" allowBlank="1" showInputMessage="1" showErrorMessage="1" xr:uid="{00000000-0002-0000-0000-00000E000000}">
          <x14:formula1>
            <xm:f>Schaalinvoer!$W$2:$W$6</xm:f>
          </x14:formula1>
          <xm:sqref>E55</xm:sqref>
        </x14:dataValidation>
        <x14:dataValidation type="list" allowBlank="1" showInputMessage="1" showErrorMessage="1" xr:uid="{00000000-0002-0000-0000-00000F000000}">
          <x14:formula1>
            <xm:f>Schaalinvoer!$Y$2:$Y$5</xm:f>
          </x14:formula1>
          <xm:sqref>E61</xm:sqref>
        </x14:dataValidation>
        <x14:dataValidation type="list" allowBlank="1" showInputMessage="1" showErrorMessage="1" xr:uid="{00000000-0002-0000-0000-000010000000}">
          <x14:formula1>
            <xm:f>Schaalinvoer!$AA$2:$AA$5</xm:f>
          </x14:formula1>
          <xm:sqref>E66</xm:sqref>
        </x14:dataValidation>
        <x14:dataValidation type="list" allowBlank="1" showInputMessage="1" showErrorMessage="1" promptTitle="Toelichting termen" prompt="Selecteer uit het drop-down menu de term waarvan u de definitie wilt weergeven. " xr:uid="{00000000-0002-0000-0000-000011000000}">
          <x14:formula1>
            <xm:f>Glossery!$A$1:$A$10</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P46"/>
  <sheetViews>
    <sheetView showGridLines="0" showRowColHeaders="0" topLeftCell="A21" zoomScale="85" zoomScaleNormal="85" workbookViewId="0">
      <selection activeCell="L29" sqref="L29"/>
    </sheetView>
  </sheetViews>
  <sheetFormatPr defaultColWidth="9.15625" defaultRowHeight="14.4"/>
  <cols>
    <col min="1" max="2" width="9.15625" style="58"/>
    <col min="3" max="3" width="27.41796875" style="58" customWidth="1"/>
    <col min="4" max="4" width="22.26171875" style="58" customWidth="1"/>
    <col min="5" max="5" width="2.41796875" style="58" customWidth="1"/>
    <col min="6" max="6" width="51.41796875" style="58" customWidth="1"/>
    <col min="7" max="7" width="10" style="58" customWidth="1"/>
    <col min="8" max="8" width="3.41796875" style="58" customWidth="1"/>
    <col min="9" max="9" width="53.83984375" style="58" customWidth="1"/>
    <col min="10" max="10" width="4.26171875" style="58" customWidth="1"/>
    <col min="11" max="11" width="3.41796875" style="58" customWidth="1"/>
    <col min="12" max="12" width="9.15625" style="58"/>
    <col min="13" max="13" width="25.83984375" style="58" customWidth="1"/>
    <col min="14" max="15" width="9.15625" style="58"/>
    <col min="16" max="16" width="26.83984375" style="58" customWidth="1"/>
    <col min="17" max="16384" width="9.15625" style="58"/>
  </cols>
  <sheetData>
    <row r="2" spans="3:10" ht="20.25" customHeight="1" thickBot="1">
      <c r="C2" s="149" t="s">
        <v>11</v>
      </c>
      <c r="D2" s="149"/>
      <c r="E2" s="149"/>
      <c r="F2" s="149"/>
      <c r="G2" s="149"/>
      <c r="H2" s="149"/>
      <c r="I2" s="149"/>
      <c r="J2" s="149"/>
    </row>
    <row r="3" spans="3:10" ht="15" customHeight="1" thickTop="1" thickBot="1">
      <c r="C3" s="149"/>
      <c r="D3" s="149"/>
      <c r="E3" s="149"/>
      <c r="F3" s="149"/>
      <c r="G3" s="149"/>
      <c r="H3" s="149"/>
      <c r="I3" s="149"/>
      <c r="J3" s="149"/>
    </row>
    <row r="4" spans="3:10" ht="15.75" customHeight="1" thickTop="1" thickBot="1">
      <c r="C4" s="149"/>
      <c r="D4" s="149"/>
      <c r="E4" s="149"/>
      <c r="F4" s="149"/>
      <c r="G4" s="149"/>
      <c r="H4" s="149"/>
      <c r="I4" s="149"/>
      <c r="J4" s="149"/>
    </row>
    <row r="5" spans="3:10" ht="15" thickTop="1" thickBot="1"/>
    <row r="6" spans="3:10" ht="26.25" customHeight="1" thickBot="1">
      <c r="C6" s="99" t="s">
        <v>12</v>
      </c>
      <c r="D6" s="161">
        <f>'Vragenlijst FIAT-Health'!C3</f>
        <v>0</v>
      </c>
      <c r="E6" s="162"/>
      <c r="F6" s="162"/>
      <c r="G6" s="162"/>
      <c r="H6" s="162"/>
      <c r="I6" s="162"/>
      <c r="J6" s="163"/>
    </row>
    <row r="7" spans="3:10" s="59" customFormat="1">
      <c r="C7" s="58"/>
      <c r="D7" s="58"/>
      <c r="E7" s="58"/>
      <c r="H7" s="58"/>
      <c r="I7" s="58"/>
      <c r="J7" s="58"/>
    </row>
    <row r="8" spans="3:10" s="59" customFormat="1" ht="15.75" customHeight="1">
      <c r="C8" s="100"/>
      <c r="E8" s="86"/>
      <c r="F8" s="86"/>
      <c r="G8" s="85"/>
      <c r="H8" s="85"/>
      <c r="I8" s="85"/>
      <c r="J8" s="58"/>
    </row>
    <row r="9" spans="3:10" s="59" customFormat="1" ht="45.75" customHeight="1">
      <c r="C9" s="110" t="str">
        <f>IF('Vragenlijst FIAT-Health'!C75=" "," ","Correctheid van het cijfer")</f>
        <v xml:space="preserve"> </v>
      </c>
      <c r="D9" s="109"/>
      <c r="E9" s="60"/>
      <c r="F9" s="156" t="str">
        <f>'Vragenlijst FIAT-Health'!C75</f>
        <v xml:space="preserve"> </v>
      </c>
      <c r="G9" s="156"/>
      <c r="J9" s="58"/>
    </row>
    <row r="10" spans="3:10" s="59" customFormat="1" ht="26.1">
      <c r="C10" s="99" t="str">
        <f>IF('Vragenlijst FIAT-Health'!C77=" "," ","Juistheid van de rapportage")</f>
        <v xml:space="preserve"> </v>
      </c>
      <c r="D10" s="61"/>
      <c r="E10" s="61"/>
      <c r="F10" s="157" t="str">
        <f>'Vragenlijst FIAT-Health'!C77</f>
        <v xml:space="preserve"> </v>
      </c>
      <c r="G10" s="157"/>
      <c r="J10" s="58"/>
    </row>
    <row r="11" spans="3:10" s="59" customFormat="1" ht="26.1">
      <c r="C11" s="101"/>
      <c r="E11" s="61"/>
      <c r="F11" s="61"/>
      <c r="G11" s="61"/>
      <c r="H11" s="62"/>
      <c r="I11" s="58"/>
      <c r="J11" s="58"/>
    </row>
    <row r="12" spans="3:10" s="59" customFormat="1" ht="17.25" customHeight="1">
      <c r="C12" s="158" t="s">
        <v>13</v>
      </c>
      <c r="D12" s="159"/>
      <c r="E12" s="159"/>
      <c r="F12" s="159"/>
      <c r="G12" s="160"/>
      <c r="H12" s="58"/>
      <c r="I12" s="58"/>
      <c r="J12" s="58"/>
    </row>
    <row r="13" spans="3:10" s="59" customFormat="1" ht="20.25" customHeight="1" thickBot="1">
      <c r="C13" s="150" t="s">
        <v>14</v>
      </c>
      <c r="D13" s="151"/>
      <c r="E13" s="63"/>
      <c r="F13" s="150" t="s">
        <v>15</v>
      </c>
      <c r="G13" s="151"/>
      <c r="H13" s="63"/>
      <c r="I13" s="150" t="s">
        <v>16</v>
      </c>
      <c r="J13" s="151"/>
    </row>
    <row r="14" spans="3:10" s="59" customFormat="1">
      <c r="C14" s="152" t="str">
        <f>IF('Vragenlijst FIAT-Health'!C17="ja","Het cijfer is enkelvoudig","Het cijfer is samengesteld")</f>
        <v>Het cijfer is samengesteld</v>
      </c>
      <c r="D14" s="153"/>
      <c r="E14" s="63"/>
      <c r="F14" s="117" t="s">
        <v>17</v>
      </c>
      <c r="G14" s="74" t="str">
        <f>'Vragenlijst FIAT-Health'!C8</f>
        <v xml:space="preserve"> </v>
      </c>
      <c r="H14" s="63"/>
      <c r="I14" s="117" t="s">
        <v>18</v>
      </c>
      <c r="J14" s="64" t="str">
        <f>'Vragenlijst FIAT-Health'!C13</f>
        <v xml:space="preserve"> </v>
      </c>
    </row>
    <row r="15" spans="3:10" s="59" customFormat="1">
      <c r="C15" s="152" t="str">
        <f>IF('Vragenlijst FIAT-Health'!C40="ja","De dataverzameling heeft eenmalig plaatsgevonden","De dataverzameling wordt periodiek herhaald")</f>
        <v>De dataverzameling wordt periodiek herhaald</v>
      </c>
      <c r="D15" s="153"/>
      <c r="E15" s="63"/>
      <c r="F15" s="117" t="s">
        <v>19</v>
      </c>
      <c r="G15" s="74" t="str">
        <f>'Vragenlijst FIAT-Health'!C9</f>
        <v xml:space="preserve"> </v>
      </c>
      <c r="H15" s="63"/>
      <c r="I15" s="117" t="s">
        <v>20</v>
      </c>
      <c r="J15" s="64" t="str">
        <f>'Vragenlijst FIAT-Health'!C14</f>
        <v xml:space="preserve"> </v>
      </c>
    </row>
    <row r="16" spans="3:10" s="59" customFormat="1">
      <c r="C16" s="154" t="s">
        <v>21</v>
      </c>
      <c r="D16" s="155"/>
      <c r="E16" s="63"/>
      <c r="F16" s="65" t="s">
        <v>22</v>
      </c>
      <c r="G16" s="74" t="str">
        <f>'Vragenlijst FIAT-Health'!C34</f>
        <v xml:space="preserve"> </v>
      </c>
      <c r="H16" s="63"/>
      <c r="I16" s="117" t="s">
        <v>23</v>
      </c>
      <c r="J16" s="64" t="str">
        <f>'Vragenlijst FIAT-Health'!C22</f>
        <v xml:space="preserve"> </v>
      </c>
    </row>
    <row r="17" spans="3:16" s="59" customFormat="1">
      <c r="C17" s="185" t="str">
        <f>IF('Vragenlijst FIAT-Health'!C44="ja","• Een steekproef","-")</f>
        <v>-</v>
      </c>
      <c r="D17" s="186"/>
      <c r="E17" s="63"/>
      <c r="F17" s="66" t="str">
        <f>IF('Vragenlijst FIAT-Health'!C44="ja","Steekproef","-")</f>
        <v>-</v>
      </c>
      <c r="G17" s="74"/>
      <c r="H17" s="63"/>
      <c r="I17" s="117" t="s">
        <v>24</v>
      </c>
      <c r="J17" s="64" t="str">
        <f>'Vragenlijst FIAT-Health'!C26</f>
        <v xml:space="preserve"> </v>
      </c>
    </row>
    <row r="18" spans="3:16" s="59" customFormat="1">
      <c r="C18" s="185" t="str">
        <f>IF('Vragenlijst FIAT-Health'!C51="ja","• Een registratie","-")</f>
        <v>-</v>
      </c>
      <c r="D18" s="186"/>
      <c r="E18" s="63"/>
      <c r="F18" s="117" t="str">
        <f>IF('Vragenlijst FIAT-Health'!C44="ja","De omvang van de steekproef is bekend","-")</f>
        <v>-</v>
      </c>
      <c r="G18" s="74" t="str">
        <f>'Vragenlijst FIAT-Health'!C45</f>
        <v xml:space="preserve"> </v>
      </c>
      <c r="H18" s="63"/>
      <c r="I18" s="117" t="s">
        <v>25</v>
      </c>
      <c r="J18" s="64" t="str">
        <f>'Vragenlijst FIAT-Health'!C30</f>
        <v xml:space="preserve"> </v>
      </c>
    </row>
    <row r="19" spans="3:16" s="59" customFormat="1">
      <c r="C19" s="185" t="str">
        <f>IF('Vragenlijst FIAT-Health'!C56="ja","• Vragenlijstonderzoek","-")</f>
        <v>-</v>
      </c>
      <c r="D19" s="186"/>
      <c r="E19" s="63"/>
      <c r="F19" s="117" t="str">
        <f>IF('Vragenlijst FIAT-Health'!C44="ja","De omvang van de respons is bekend","-")</f>
        <v>-</v>
      </c>
      <c r="G19" s="74" t="str">
        <f>'Vragenlijst FIAT-Health'!C46</f>
        <v xml:space="preserve"> </v>
      </c>
      <c r="H19" s="63"/>
      <c r="I19" s="117" t="str">
        <f>IF(J19=" ","-","Representativiteit van de steekproef")</f>
        <v>-</v>
      </c>
      <c r="J19" s="64" t="str">
        <f>'Vragenlijst FIAT-Health'!C48</f>
        <v xml:space="preserve"> </v>
      </c>
    </row>
    <row r="20" spans="3:16" s="59" customFormat="1">
      <c r="C20" s="185" t="str">
        <f>IF('Vragenlijst FIAT-Health'!C62="ja","• Directe observaties","-")</f>
        <v>-</v>
      </c>
      <c r="D20" s="186"/>
      <c r="E20" s="63"/>
      <c r="F20" s="65" t="str">
        <f>IF('Vragenlijst FIAT-Health'!C44="ja","Geen belangrijke groepen zijn buiten beschouwing gelaten","-")</f>
        <v>-</v>
      </c>
      <c r="G20" s="74" t="str">
        <f>'Vragenlijst FIAT-Health'!C47</f>
        <v xml:space="preserve"> </v>
      </c>
      <c r="H20" s="63"/>
      <c r="I20" s="117" t="str">
        <f>IF(J20=" ","-","Bruikbaarheid van de registratie")</f>
        <v>-</v>
      </c>
      <c r="J20" s="64" t="str">
        <f>'Vragenlijst FIAT-Health'!C53</f>
        <v xml:space="preserve"> </v>
      </c>
    </row>
    <row r="21" spans="3:16" s="59" customFormat="1">
      <c r="C21" s="187" t="str">
        <f>IF('Vragenlijst FIAT-Health'!C67="ja","• Modelleren","-")</f>
        <v>-</v>
      </c>
      <c r="D21" s="188"/>
      <c r="E21" s="63"/>
      <c r="F21" s="66" t="str">
        <f>IF('Vragenlijst FIAT-Health'!C51="ja","Registratie","-")</f>
        <v>-</v>
      </c>
      <c r="G21" s="74"/>
      <c r="H21" s="63"/>
      <c r="I21" s="117" t="str">
        <f>IF(J21=" ","-","Conclusie van de antwoorden")</f>
        <v>-</v>
      </c>
      <c r="J21" s="64" t="str">
        <f>'Vragenlijst FIAT-Health'!C59</f>
        <v xml:space="preserve"> </v>
      </c>
    </row>
    <row r="22" spans="3:16" s="59" customFormat="1" ht="16.5" customHeight="1">
      <c r="E22" s="63"/>
      <c r="F22" s="117" t="str">
        <f>IF('Vragenlijst FIAT-Health'!C51="ja","De gebruikte registratie is bekend","-")</f>
        <v>-</v>
      </c>
      <c r="G22" s="74" t="str">
        <f>'Vragenlijst FIAT-Health'!C52</f>
        <v xml:space="preserve"> </v>
      </c>
      <c r="H22" s="63"/>
      <c r="I22" s="117" t="str">
        <f>IF(J22=" ","-","Nauwkeurigheid van de observatie")</f>
        <v>-</v>
      </c>
      <c r="J22" s="64" t="str">
        <f>'Vragenlijst FIAT-Health'!C64</f>
        <v xml:space="preserve"> </v>
      </c>
    </row>
    <row r="23" spans="3:16" s="59" customFormat="1" ht="16.5" customHeight="1">
      <c r="C23" s="173" t="s">
        <v>26</v>
      </c>
      <c r="D23" s="174"/>
      <c r="E23" s="63"/>
      <c r="F23" s="66" t="str">
        <f>IF('Vragenlijst FIAT-Health'!C56="ja","Vragenlijstonderzoek","-")</f>
        <v>-</v>
      </c>
      <c r="G23" s="74"/>
      <c r="H23" s="63"/>
      <c r="I23" s="67" t="str">
        <f>IF(J23=" ","-","Plausibiliteit van de aannames in het model")</f>
        <v>-</v>
      </c>
      <c r="J23" s="68" t="str">
        <f>'Vragenlijst FIAT-Health'!C69</f>
        <v xml:space="preserve"> </v>
      </c>
      <c r="P23" s="107"/>
    </row>
    <row r="24" spans="3:16" s="59" customFormat="1" ht="17.25" customHeight="1">
      <c r="C24" s="175"/>
      <c r="D24" s="176"/>
      <c r="E24" s="63"/>
      <c r="F24" s="117" t="str">
        <f>IF('Vragenlijst FIAT-Health'!C56="ja","De vragen zijn precies weergeven","-")</f>
        <v>-</v>
      </c>
      <c r="G24" s="74" t="str">
        <f>'Vragenlijst FIAT-Health'!C57</f>
        <v xml:space="preserve"> </v>
      </c>
      <c r="H24" s="63"/>
      <c r="I24" s="63"/>
      <c r="J24" s="63"/>
    </row>
    <row r="25" spans="3:16" s="59" customFormat="1" ht="12.75" customHeight="1" thickBot="1">
      <c r="C25" s="177"/>
      <c r="D25" s="178"/>
      <c r="E25" s="63"/>
      <c r="F25" s="117" t="str">
        <f>IF('Vragenlijst FIAT-Health'!C56="ja","De antwoordmogelijkheden zijn precies weergeven","-")</f>
        <v>-</v>
      </c>
      <c r="G25" s="74" t="str">
        <f>'Vragenlijst FIAT-Health'!C58</f>
        <v xml:space="preserve"> </v>
      </c>
      <c r="H25" s="63"/>
      <c r="I25" s="179" t="s">
        <v>27</v>
      </c>
      <c r="J25" s="180"/>
    </row>
    <row r="26" spans="3:16" s="59" customFormat="1" ht="17.25" customHeight="1">
      <c r="C26" s="117" t="s">
        <v>28</v>
      </c>
      <c r="D26" s="74" t="str">
        <f>IF('Vragenlijst FIAT-Health'!C7="ja","N.v.t.",'Vragenlijst FIAT-Health'!C19)</f>
        <v xml:space="preserve"> </v>
      </c>
      <c r="E26" s="63"/>
      <c r="F26" s="66" t="str">
        <f>IF('Vragenlijst FIAT-Health'!C62="ja","Directe observaties","-")</f>
        <v>-</v>
      </c>
      <c r="G26" s="74"/>
      <c r="H26" s="63"/>
      <c r="I26" s="181"/>
      <c r="J26" s="182"/>
    </row>
    <row r="27" spans="3:16" s="59" customFormat="1" ht="15" customHeight="1">
      <c r="C27" s="117" t="s">
        <v>29</v>
      </c>
      <c r="D27" s="74" t="str">
        <f>IF('Vragenlijst FIAT-Health'!C7="ja","N.v.t.",'Vragenlijst FIAT-Health'!C23)</f>
        <v xml:space="preserve"> </v>
      </c>
      <c r="E27" s="63"/>
      <c r="F27" s="117" t="str">
        <f>IF('Vragenlijst FIAT-Health'!C62="ja","Het is bekend hoe de directe obervaties plaatsvonden","-")</f>
        <v>-</v>
      </c>
      <c r="G27" s="74" t="str">
        <f>'Vragenlijst FIAT-Health'!C63</f>
        <v xml:space="preserve"> </v>
      </c>
      <c r="H27" s="63"/>
      <c r="I27" s="181"/>
      <c r="J27" s="182"/>
    </row>
    <row r="28" spans="3:16" s="59" customFormat="1" ht="22.5" customHeight="1">
      <c r="C28" s="117" t="s">
        <v>30</v>
      </c>
      <c r="D28" s="74" t="str">
        <f>IF('Vragenlijst FIAT-Health'!C7="ja","N.v.t.",'Vragenlijst FIAT-Health'!C27)</f>
        <v xml:space="preserve"> </v>
      </c>
      <c r="E28" s="63"/>
      <c r="F28" s="66" t="str">
        <f>IF('Vragenlijst FIAT-Health'!C67="ja","Modelleren","-")</f>
        <v>-</v>
      </c>
      <c r="G28" s="76"/>
      <c r="H28" s="63"/>
      <c r="I28" s="183"/>
      <c r="J28" s="184"/>
    </row>
    <row r="29" spans="3:16" s="59" customFormat="1" ht="19.5" customHeight="1">
      <c r="C29" s="117" t="s">
        <v>31</v>
      </c>
      <c r="D29" s="74" t="str">
        <f>IF('Vragenlijst FIAT-Health'!C7="ja","N.v.t.",'Vragenlijst FIAT-Health'!C31)</f>
        <v xml:space="preserve"> </v>
      </c>
      <c r="E29" s="63"/>
      <c r="F29" s="117" t="str">
        <f>IF('Vragenlijst FIAT-Health'!C67="ja","De aannames van het model zijn bekend","-")</f>
        <v>-</v>
      </c>
      <c r="G29" s="74" t="str">
        <f>'Vragenlijst FIAT-Health'!C68</f>
        <v xml:space="preserve"> </v>
      </c>
      <c r="H29" s="63"/>
      <c r="I29" s="168" t="s">
        <v>32</v>
      </c>
      <c r="J29" s="169"/>
    </row>
    <row r="30" spans="3:16" s="59" customFormat="1">
      <c r="C30" s="67" t="s">
        <v>33</v>
      </c>
      <c r="D30" s="75" t="str">
        <f>IF('Vragenlijst FIAT-Health'!C7="ja","N.v.t.",'Vragenlijst FIAT-Health'!C35)</f>
        <v xml:space="preserve"> </v>
      </c>
      <c r="E30" s="63"/>
      <c r="F30" s="67"/>
      <c r="G30" s="75"/>
      <c r="H30" s="63"/>
      <c r="I30" s="164" t="str">
        <f>IF('Samenvattend overzicht'!I29:J29=Schaalinvoer!AD2,Aandachtspunten!C6,IF('Samenvattend overzicht'!I29:J29=Schaalinvoer!AD3,Aandachtspunten!C7,IF('Samenvattend overzicht'!I29:J29=Schaalinvoer!AD4,Aandachtspunten!C8,IF('Samenvattend overzicht'!I29:J29=Schaalinvoer!AD5,Aandachtspunten!C9,IF('Samenvattend overzicht'!I29:J29=Schaalinvoer!AD6,Aandachtspunten!C15,IF('Samenvattend overzicht'!I29:J29=Schaalinvoer!AD7,Aandachtspunten!C16,IF('Samenvattend overzicht'!I29:J29=Schaalinvoer!AD8,Aandachtspunten!C19,IF('Samenvattend overzicht'!I29:J29=Schaalinvoer!AD9,Aandachtspunten!C20,IF('Samenvattend overzicht'!I29:J29=Schaalinvoer!AD10,Aandachtspunten!C23,IF('Samenvattend overzicht'!I29:J29=Schaalinvoer!AD11,Aandachtspunten!C24,IF('Samenvattend overzicht'!I29:J29=Schaalinvoer!AD12,Aandachtspunten!C39,IF('Samenvattend overzicht'!I29:J29=Schaalinvoer!AD13,Aandachtspunten!C40,IF('Samenvattend overzicht'!I29:J29=Schaalinvoer!AD14,Aandachtspunten!C44,IF('Samenvattend overzicht'!I29:J29=Schaalinvoer!AD15,Aandachtspunten!C45,IF('Samenvattend overzicht'!I29:J29=Schaalinvoer!AD16,Aandachtspunten!C50,IF('Samenvattend overzicht'!I29:J29=Schaalinvoer!AD17,Aandachtspunten!C51,IF('Samenvattend overzicht'!I29:J29=Schaalinvoer!AD18,Aandachtspunten!C55,IF('Samenvattend overzicht'!I29:J29=Schaalinvoer!AD19,Aandachtspunten!C56,IF('Samenvattend overzicht'!I29:J29=Schaalinvoer!AD20,Aandachtspunten!C60,IF('Samenvattend overzicht'!I29:J29=Schaalinvoer!AD21,Aandachtspunten!C61," "))))))))))))))))))))</f>
        <v xml:space="preserve"> </v>
      </c>
      <c r="J30" s="165"/>
      <c r="M30" s="111"/>
    </row>
    <row r="31" spans="3:16" s="59" customFormat="1" ht="14.7" thickBot="1">
      <c r="C31" s="63"/>
      <c r="D31" s="63"/>
      <c r="E31" s="63"/>
      <c r="F31" s="63"/>
      <c r="G31" s="63"/>
      <c r="H31" s="63"/>
      <c r="I31" s="164"/>
      <c r="J31" s="165"/>
    </row>
    <row r="32" spans="3:16" s="59" customFormat="1" ht="15" customHeight="1" thickBot="1">
      <c r="C32" s="170" t="s">
        <v>34</v>
      </c>
      <c r="D32" s="171"/>
      <c r="E32" s="171"/>
      <c r="F32" s="171"/>
      <c r="G32" s="172"/>
      <c r="H32" s="63"/>
      <c r="I32" s="164"/>
      <c r="J32" s="165"/>
    </row>
    <row r="33" spans="3:10">
      <c r="C33" s="146" t="str">
        <f>'Vragenlijst FIAT-Health'!D6</f>
        <v xml:space="preserve"> </v>
      </c>
      <c r="D33" s="147"/>
      <c r="E33" s="147"/>
      <c r="F33" s="147"/>
      <c r="G33" s="148"/>
      <c r="H33" s="63"/>
      <c r="I33" s="164"/>
      <c r="J33" s="165"/>
    </row>
    <row r="34" spans="3:10">
      <c r="C34" s="139" t="str">
        <f>'Vragenlijst FIAT-Health'!D12</f>
        <v xml:space="preserve"> </v>
      </c>
      <c r="D34" s="140"/>
      <c r="E34" s="140"/>
      <c r="F34" s="140"/>
      <c r="G34" s="141"/>
      <c r="H34" s="63"/>
      <c r="I34" s="164"/>
      <c r="J34" s="165"/>
    </row>
    <row r="35" spans="3:10">
      <c r="C35" s="139" t="str">
        <f>'Vragenlijst FIAT-Health'!D16</f>
        <v xml:space="preserve"> </v>
      </c>
      <c r="D35" s="140"/>
      <c r="E35" s="140"/>
      <c r="F35" s="140"/>
      <c r="G35" s="141"/>
      <c r="H35" s="63"/>
      <c r="I35" s="164"/>
      <c r="J35" s="165"/>
    </row>
    <row r="36" spans="3:10">
      <c r="C36" s="139">
        <f>'Vragenlijst FIAT-Health'!D21</f>
        <v>0</v>
      </c>
      <c r="D36" s="140"/>
      <c r="E36" s="140"/>
      <c r="F36" s="140"/>
      <c r="G36" s="141"/>
      <c r="H36" s="63"/>
      <c r="I36" s="164"/>
      <c r="J36" s="165"/>
    </row>
    <row r="37" spans="3:10">
      <c r="C37" s="139" t="str">
        <f>'Vragenlijst FIAT-Health'!D25</f>
        <v xml:space="preserve"> </v>
      </c>
      <c r="D37" s="140"/>
      <c r="E37" s="140"/>
      <c r="F37" s="140"/>
      <c r="G37" s="141"/>
      <c r="H37" s="63"/>
      <c r="I37" s="164"/>
      <c r="J37" s="165"/>
    </row>
    <row r="38" spans="3:10">
      <c r="C38" s="139" t="str">
        <f>'Vragenlijst FIAT-Health'!D29</f>
        <v xml:space="preserve"> </v>
      </c>
      <c r="D38" s="140"/>
      <c r="E38" s="140"/>
      <c r="F38" s="140"/>
      <c r="G38" s="141"/>
      <c r="I38" s="164"/>
      <c r="J38" s="165"/>
    </row>
    <row r="39" spans="3:10">
      <c r="C39" s="139">
        <f>'Vragenlijst FIAT-Health'!D33</f>
        <v>0</v>
      </c>
      <c r="D39" s="140"/>
      <c r="E39" s="140"/>
      <c r="F39" s="140"/>
      <c r="G39" s="141"/>
      <c r="I39" s="164"/>
      <c r="J39" s="165"/>
    </row>
    <row r="40" spans="3:10">
      <c r="C40" s="139">
        <f>'Vragenlijst FIAT-Health'!D39</f>
        <v>0</v>
      </c>
      <c r="D40" s="140"/>
      <c r="E40" s="140"/>
      <c r="F40" s="140"/>
      <c r="G40" s="141"/>
      <c r="I40" s="164"/>
      <c r="J40" s="165"/>
    </row>
    <row r="41" spans="3:10">
      <c r="C41" s="139" t="str">
        <f>'Vragenlijst FIAT-Health'!D43</f>
        <v xml:space="preserve"> </v>
      </c>
      <c r="D41" s="140"/>
      <c r="E41" s="140"/>
      <c r="F41" s="140"/>
      <c r="G41" s="141"/>
      <c r="I41" s="164"/>
      <c r="J41" s="165"/>
    </row>
    <row r="42" spans="3:10">
      <c r="C42" s="139" t="str">
        <f>'Vragenlijst FIAT-Health'!D50</f>
        <v xml:space="preserve"> </v>
      </c>
      <c r="D42" s="140"/>
      <c r="E42" s="140"/>
      <c r="F42" s="140"/>
      <c r="G42" s="141"/>
      <c r="I42" s="164"/>
      <c r="J42" s="165"/>
    </row>
    <row r="43" spans="3:10">
      <c r="C43" s="139" t="str">
        <f>'Vragenlijst FIAT-Health'!D55</f>
        <v xml:space="preserve"> </v>
      </c>
      <c r="D43" s="140"/>
      <c r="E43" s="140"/>
      <c r="F43" s="140"/>
      <c r="G43" s="141"/>
      <c r="I43" s="164"/>
      <c r="J43" s="165"/>
    </row>
    <row r="44" spans="3:10">
      <c r="C44" s="139" t="str">
        <f>'Vragenlijst FIAT-Health'!D61</f>
        <v xml:space="preserve"> </v>
      </c>
      <c r="D44" s="140"/>
      <c r="E44" s="140"/>
      <c r="F44" s="140"/>
      <c r="G44" s="141"/>
      <c r="I44" s="164"/>
      <c r="J44" s="165"/>
    </row>
    <row r="45" spans="3:10" ht="14.7" thickBot="1">
      <c r="C45" s="143" t="str">
        <f>'Vragenlijst FIAT-Health'!D66</f>
        <v xml:space="preserve"> </v>
      </c>
      <c r="D45" s="144"/>
      <c r="E45" s="144"/>
      <c r="F45" s="144"/>
      <c r="G45" s="145"/>
      <c r="I45" s="166"/>
      <c r="J45" s="167"/>
    </row>
    <row r="46" spans="3:10">
      <c r="C46" s="142"/>
      <c r="D46" s="142"/>
      <c r="E46" s="142"/>
      <c r="F46" s="142"/>
      <c r="G46" s="142"/>
    </row>
  </sheetData>
  <sheetProtection selectLockedCells="1"/>
  <mergeCells count="35">
    <mergeCell ref="F13:G13"/>
    <mergeCell ref="C32:G32"/>
    <mergeCell ref="C23:D25"/>
    <mergeCell ref="I25:J28"/>
    <mergeCell ref="C18:D18"/>
    <mergeCell ref="C19:D19"/>
    <mergeCell ref="C20:D20"/>
    <mergeCell ref="C21:D21"/>
    <mergeCell ref="C17:D17"/>
    <mergeCell ref="C33:G33"/>
    <mergeCell ref="C34:G34"/>
    <mergeCell ref="C2:J4"/>
    <mergeCell ref="C13:D13"/>
    <mergeCell ref="C14:D14"/>
    <mergeCell ref="C15:D15"/>
    <mergeCell ref="C16:D16"/>
    <mergeCell ref="I13:J13"/>
    <mergeCell ref="F9:G9"/>
    <mergeCell ref="F10:G10"/>
    <mergeCell ref="C12:G12"/>
    <mergeCell ref="D6:J6"/>
    <mergeCell ref="I30:J45"/>
    <mergeCell ref="I29:J29"/>
    <mergeCell ref="C35:G35"/>
    <mergeCell ref="C36:G36"/>
    <mergeCell ref="C37:G37"/>
    <mergeCell ref="C38:G38"/>
    <mergeCell ref="C39:G39"/>
    <mergeCell ref="C46:G46"/>
    <mergeCell ref="C44:G44"/>
    <mergeCell ref="C43:G43"/>
    <mergeCell ref="C40:G40"/>
    <mergeCell ref="C41:G41"/>
    <mergeCell ref="C42:G42"/>
    <mergeCell ref="C45:G45"/>
  </mergeCells>
  <conditionalFormatting sqref="J14:J23">
    <cfRule type="containsText" dxfId="16" priority="16" operator="containsText" text="Kan niet worden beoordeeld">
      <formula>NOT(ISERROR(SEARCH("Kan niet worden beoordeeld",J14)))</formula>
    </cfRule>
    <cfRule type="cellIs" dxfId="15" priority="24" operator="lessThan">
      <formula>3</formula>
    </cfRule>
  </conditionalFormatting>
  <conditionalFormatting sqref="I13:J23">
    <cfRule type="containsText" dxfId="14" priority="17" operator="containsText" text="&quot;Kan niet worden beoordeeld&quot;">
      <formula>NOT(ISERROR(SEARCH("""Kan niet worden beoordeeld""",I13)))</formula>
    </cfRule>
  </conditionalFormatting>
  <dataValidations xWindow="755" yWindow="400" count="16">
    <dataValidation allowBlank="1" showInputMessage="1" showErrorMessage="1" prompt="Het cijfer dat u wilt beoordelen en het cijfer in de primaire publicatie komen niet overeen. Bedenk wat de gevolgen zijn van de verandering van het cijfer._x000a_" sqref="D26" xr:uid="{00000000-0002-0000-0100-000000000000}"/>
    <dataValidation allowBlank="1" showInputMessage="1" showErrorMessage="1" prompt="De primaire publicatie is niet bekend. De primaire publicatie moet bekend zijn, om de juistheid van het cijfer te kunnen beoordelen. Het is raadzaam stappen te nemen om de primaire publicatie van het cijfer te identificeren." sqref="G14" xr:uid="{00000000-0002-0000-0100-000001000000}"/>
    <dataValidation allowBlank="1" showInputMessage="1" showErrorMessage="1" prompt="De primaire publicatie is niet verifieerbaar. De primaire publicatie moet verifieerbaar zijn om het cijfer te kunnen beoordelen. Het is raadzaam stappen te nemen om inzicht te krijgen in de primaire publicatie van het cijfer. " sqref="G15" xr:uid="{00000000-0002-0000-0100-000002000000}"/>
    <dataValidation allowBlank="1" showInputMessage="1" showErrorMessage="1" prompt="U geeft aan dat de periode waar het cijfer betrekking op heeft niet is beschreven in de primaire publicatie. Het is raadzaam te achterhalen in welke periode de eenheden zijn geteld." sqref="G16" xr:uid="{00000000-0002-0000-0100-000003000000}"/>
    <dataValidation allowBlank="1" showInputMessage="1" showErrorMessage="1" prompt="U geeft aan dat de beschrijving van het onderwerp in de publicatie waaruit het cijfer wilt beoordelen niet overeenkomt met de beschrijving in de primaire publicatie. Bedenk welke gevolgen de verandering in het onderwerp zou kunnen hebben op het cijfer." sqref="D27" xr:uid="{00000000-0002-0000-0100-000004000000}"/>
    <dataValidation allowBlank="1" showInputMessage="1" showErrorMessage="1" prompt="U geeft aan dat de beschrijving van de populatie in de publicatie waar u het cijfer uit wilt beoordelen niet overeenkomt met de beschrijving in de primaire publicatie. Bedenk of dit zou kunnen leiden tot een onder- of overschatting van het cijfer." sqref="D28" xr:uid="{00000000-0002-0000-0100-000005000000}"/>
    <dataValidation allowBlank="1" showInputMessage="1" showErrorMessage="1" prompt="U geeft aan dat het geografisch gebied in de publicatie waaruit u het cijfer wilt beoordelen niet overeenkomt met de primaire publicatie. Bedenk wat de gevolgen zijn voor het cijfer, houd daarbij rekening met de samenstelling van de populatie." sqref="D29" xr:uid="{00000000-0002-0000-0100-000006000000}"/>
    <dataValidation allowBlank="1" showInputMessage="1" showErrorMessage="1" prompt="U geeft aan dat de periode beschreven in de publicatie waaruit u het cijfer wilt beoordelen niet overeenkomt met de periode beschreven in de primaire publicatie. Is het cijfer nog relevant in de publicatie waaruit u het cijfer wilt beoordelen?" sqref="D30" xr:uid="{00000000-0002-0000-0100-000007000000}"/>
    <dataValidation allowBlank="1" showInputMessage="1" showErrorMessage="1" prompt="U geeft aan dat de grootte van de steekproef niet genoemd is. Kennis van de grootte van de steekproef is nodig om een inschatting te maken van de zekerheid van het cijfer, daarom is het raadzaam de grootte van de steekproef te achterhalen." sqref="G18" xr:uid="{00000000-0002-0000-0100-000008000000}"/>
    <dataValidation allowBlank="1" showInputMessage="1" showErrorMessage="1" prompt="Kennis van de grootte van de respons is nodig om in te kunnen schatten of er bias heeft plaatsgevonden tijdens de selectie van de steekproef, het is raadzaam de grootte van de beantwoording van de steekproef te achterhalen." sqref="G19" xr:uid="{00000000-0002-0000-0100-000009000000}"/>
    <dataValidation allowBlank="1" showInputMessage="1" showErrorMessage="1" prompt="Wanneer groepen zijn geëxcludeerd is de hoeveelheid data waarop het cijfer is gebaseerd verkleind, of is het mogelijk dat het cijfer niet langer representatief is voor de betreffende populatie." sqref="G20" xr:uid="{00000000-0002-0000-0100-00000A000000}"/>
    <dataValidation allowBlank="1" showInputMessage="1" showErrorMessage="1" prompt="Kennis van de registratie is nodig om inzicht te krijgen in de kwaliteit van de data. De registratie geeft ook inzicht in welke populatie is geteld. Het is het raadzaam te achterhalen welk soort registratie is gebruikt om het cijfer mee te berekenen." sqref="G22" xr:uid="{00000000-0002-0000-0100-00000B000000}"/>
    <dataValidation allowBlank="1" showInputMessage="1" showErrorMessage="1" prompt="U geeft aan dat de vragen uit het onderzoek niet genoemd zijn. Inzicht in de gestelde vragen is nodig een inschatting te maken of de vragen geschikt zijn om tot het cijfer te komen. Het is raadzaam de vragen waar het cijfer op gebaseerd is te achterhalen." sqref="G24" xr:uid="{00000000-0002-0000-0100-00000C000000}"/>
    <dataValidation allowBlank="1" showInputMessage="1" showErrorMessage="1" prompt="Inzicht in de gestelde vragen en antwoordmogelijkheden is nodig om een inschatting te kunnen maken of de vragen en antwoorden geschikt zijn. Het is raadzaam de antwoordmogelijkheden waar het cijfer op gebaseerd is te achterhalen." sqref="G25" xr:uid="{00000000-0002-0000-0100-00000D000000}"/>
    <dataValidation allowBlank="1" showInputMessage="1" showErrorMessage="1" prompt=" Inzicht in hoe de observatie heeft plaatsgevonden is belangrijk om de nauwkeurigheid van de observaties te kunnen beoordelen. Het is raadzaam te achterhalen hoe de directe observaties hebben plaatsgevonden." sqref="G27" xr:uid="{00000000-0002-0000-0100-00000E000000}"/>
    <dataValidation allowBlank="1" showInputMessage="1" showErrorMessage="1" prompt="U geeft aan dat de aannames van het model niet beschreven zijn. Inzicht in de aannames van het model zijn nodig om de plausibiliteit van het model te kunnen inschatten. Het is raadzaam de aannames van het model te achterhalen. " sqref="G29" xr:uid="{00000000-0002-0000-0100-00000F000000}"/>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8" operator="containsText" id="{D8F46BB6-8571-42B8-958A-B86873A56711}">
            <xm:f>NOT(ISERROR(SEARCH(Schaalinvoer!$B$2,J14)))</xm:f>
            <xm:f>Schaalinvoer!$B$2</xm:f>
            <x14:dxf>
              <fill>
                <patternFill>
                  <bgColor theme="5" tint="0.59996337778862885"/>
                </patternFill>
              </fill>
            </x14:dxf>
          </x14:cfRule>
          <xm:sqref>J14:J23</xm:sqref>
        </x14:conditionalFormatting>
        <x14:conditionalFormatting xmlns:xm="http://schemas.microsoft.com/office/excel/2006/main">
          <x14:cfRule type="cellIs" priority="27" operator="equal" id="{2F610DBC-17E0-4784-A9EB-F398AC67B34B}">
            <xm:f>Schaalinvoer!$B$2</xm:f>
            <x14:dxf>
              <fill>
                <patternFill>
                  <bgColor theme="5" tint="0.59996337778862885"/>
                </patternFill>
              </fill>
            </x14:dxf>
          </x14:cfRule>
          <xm:sqref>A1:XFD5 A16:J16 L16:XFD16 A17:XFD22 A46:XFD1048576 K25:XFD45 A31:H45 E25:H30 C26:D30 A23:B30 E23:XFD24 I30 A11:XFD11 A14:XFD15 A12:C12 J8:XFD10 A9:F10 A7:XFD7 A6:B6 A8:C8 K6:XFD6 D6 A13:F13 H12:XFD13</xm:sqref>
        </x14:conditionalFormatting>
        <x14:conditionalFormatting xmlns:xm="http://schemas.microsoft.com/office/excel/2006/main">
          <x14:cfRule type="cellIs" priority="26" operator="equal" id="{1522C2FA-2901-4BC9-ABA5-7D6F92955B58}">
            <xm:f>Schaalinvoer!$B$3</xm:f>
            <x14:dxf>
              <fill>
                <patternFill>
                  <bgColor theme="5" tint="0.39994506668294322"/>
                </patternFill>
              </fill>
            </x14:dxf>
          </x14:cfRule>
          <xm:sqref>J16</xm:sqref>
        </x14:conditionalFormatting>
        <x14:conditionalFormatting xmlns:xm="http://schemas.microsoft.com/office/excel/2006/main">
          <x14:cfRule type="cellIs" priority="18" operator="equal" id="{E4F7D6D9-3A78-4101-A892-A18AA5423CBC}">
            <xm:f>Schaalinvoer!$A$3</xm:f>
            <x14:dxf>
              <fill>
                <patternFill>
                  <bgColor theme="5" tint="0.59996337778862885"/>
                </patternFill>
              </fill>
            </x14:dxf>
          </x14:cfRule>
          <x14:cfRule type="cellIs" priority="19" operator="equal" id="{C0816C94-2191-4533-BCE7-C2D9F443D060}">
            <xm:f>Schaalinvoer!$B$2</xm:f>
            <x14:dxf>
              <fill>
                <patternFill>
                  <bgColor theme="5" tint="0.59996337778862885"/>
                </patternFill>
              </fill>
            </x14:dxf>
          </x14:cfRule>
          <x14:cfRule type="containsText" priority="20" operator="containsText" id="{054D34FC-ADBA-442D-957E-99909DD8F120}">
            <xm:f>NOT(ISERROR(SEARCH(Schaalinvoer!$B$2,C23)))</xm:f>
            <xm:f>Schaalinvoer!$B$2</xm:f>
            <x14:dxf>
              <fill>
                <patternFill>
                  <bgColor theme="5" tint="0.59996337778862885"/>
                </patternFill>
              </fill>
            </x14:dxf>
          </x14:cfRule>
          <xm:sqref>C23</xm:sqref>
        </x14:conditionalFormatting>
        <x14:conditionalFormatting xmlns:xm="http://schemas.microsoft.com/office/excel/2006/main">
          <x14:cfRule type="cellIs" priority="3" operator="equal" id="{5E8EE7B4-F82C-4832-864C-37FA9A4B175D}">
            <xm:f>Schaalinvoer!$A$3</xm:f>
            <x14:dxf>
              <fill>
                <patternFill>
                  <bgColor theme="5" tint="0.59996337778862885"/>
                </patternFill>
              </fill>
            </x14:dxf>
          </x14:cfRule>
          <x14:cfRule type="cellIs" priority="4" operator="equal" id="{270E5CD7-A24B-443D-A382-F3EA145F7AA8}">
            <xm:f>Schaalinvoer!$B$2</xm:f>
            <x14:dxf>
              <fill>
                <patternFill>
                  <bgColor theme="5" tint="0.59996337778862885"/>
                </patternFill>
              </fill>
            </x14:dxf>
          </x14:cfRule>
          <x14:cfRule type="containsText" priority="5" operator="containsText" id="{974735EC-F176-495C-B509-43BBAD01CB26}">
            <xm:f>NOT(ISERROR(SEARCH(Schaalinvoer!$B$2,I25)))</xm:f>
            <xm:f>Schaalinvoer!$B$2</xm:f>
            <x14:dxf>
              <fill>
                <patternFill>
                  <bgColor theme="5" tint="0.59996337778862885"/>
                </patternFill>
              </fill>
            </x14:dxf>
          </x14:cfRule>
          <xm:sqref>I25</xm:sqref>
        </x14:conditionalFormatting>
        <x14:conditionalFormatting xmlns:xm="http://schemas.microsoft.com/office/excel/2006/main">
          <x14:cfRule type="cellIs" priority="6" operator="equal" id="{3F018C2E-6016-4201-8591-957359ED019A}">
            <xm:f>Schaalinvoer!$A$3</xm:f>
            <x14:dxf>
              <fill>
                <patternFill>
                  <bgColor theme="5" tint="0.59996337778862885"/>
                </patternFill>
              </fill>
            </x14:dxf>
          </x14:cfRule>
          <x14:cfRule type="cellIs" priority="7" operator="equal" id="{3A050CE1-0D30-46EE-9E64-6FF097FBB4EF}">
            <xm:f>Schaalinvoer!$B$2</xm:f>
            <x14:dxf>
              <fill>
                <patternFill>
                  <bgColor theme="5" tint="0.59996337778862885"/>
                </patternFill>
              </fill>
            </x14:dxf>
          </x14:cfRule>
          <x14:cfRule type="containsText" priority="8" operator="containsText" id="{7481AAE9-9DF1-4C6D-8F8D-BA8F387D5005}">
            <xm:f>NOT(ISERROR(SEARCH(Schaalinvoer!$B$2,I29)))</xm:f>
            <xm:f>Schaalinvoer!$B$2</xm:f>
            <x14:dxf>
              <fill>
                <patternFill>
                  <bgColor theme="5" tint="0.59996337778862885"/>
                </patternFill>
              </fill>
            </x14:dxf>
          </x14:cfRule>
          <xm:sqref>I29:J29</xm:sqref>
        </x14:conditionalFormatting>
        <x14:conditionalFormatting xmlns:xm="http://schemas.microsoft.com/office/excel/2006/main">
          <x14:cfRule type="cellIs" priority="25" operator="equal" id="{ACF69E2E-FCFB-41AF-8A84-415DC158DE28}">
            <xm:f>Schaalinvoer!$A$3</xm:f>
            <x14:dxf>
              <fill>
                <patternFill>
                  <bgColor theme="5" tint="0.59996337778862885"/>
                </patternFill>
              </fill>
            </x14:dxf>
          </x14:cfRule>
          <xm:sqref>G14:G30</xm:sqref>
        </x14:conditionalFormatting>
        <x14:conditionalFormatting xmlns:xm="http://schemas.microsoft.com/office/excel/2006/main">
          <x14:cfRule type="cellIs" priority="1" operator="equal" id="{7F64CBA2-0573-41D1-9EC9-A46A635538BB}">
            <xm:f>Schaalinvoer!$B$2</xm:f>
            <x14:dxf>
              <fill>
                <patternFill>
                  <bgColor theme="5" tint="0.59996337778862885"/>
                </patternFill>
              </fill>
            </x14:dxf>
          </x14:cfRule>
          <xm:sqref>C6</xm:sqref>
        </x14:conditionalFormatting>
      </x14:conditionalFormattings>
    </ext>
    <ext xmlns:x14="http://schemas.microsoft.com/office/spreadsheetml/2009/9/main" uri="{CCE6A557-97BC-4b89-ADB6-D9C93CAAB3DF}">
      <x14:dataValidations xmlns:xm="http://schemas.microsoft.com/office/excel/2006/main" xWindow="755" yWindow="400" count="1">
        <x14:dataValidation type="list" allowBlank="1" showInputMessage="1" showErrorMessage="1" promptTitle="Aandachtspunten" prompt="Indien u een beoordeling lager dan 3 of &quot;kan niet worden beoordeeld&quot; heeft toegekend, selecteer dan het betreffende onderdeel uit deze lijst. " xr:uid="{00000000-0002-0000-0100-000010000000}">
          <x14:formula1>
            <xm:f>Schaalinvoer!$AD$1:$AD$21</xm:f>
          </x14:formula1>
          <xm:sqref>I29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21"/>
  <sheetViews>
    <sheetView zoomScale="70" zoomScaleNormal="70" workbookViewId="0">
      <selection activeCell="F30" sqref="F30"/>
    </sheetView>
  </sheetViews>
  <sheetFormatPr defaultRowHeight="14.4"/>
  <cols>
    <col min="1" max="1" width="21" customWidth="1"/>
    <col min="2" max="2" width="32.83984375" customWidth="1"/>
    <col min="3" max="3" width="14.26171875" customWidth="1"/>
    <col min="4" max="4" width="25.83984375" customWidth="1"/>
  </cols>
  <sheetData>
    <row r="1" spans="1:37">
      <c r="A1" s="2" t="s">
        <v>35</v>
      </c>
      <c r="B1" s="2" t="s">
        <v>36</v>
      </c>
      <c r="C1" s="2" t="s">
        <v>37</v>
      </c>
      <c r="D1" s="2" t="s">
        <v>3</v>
      </c>
      <c r="E1" s="46"/>
      <c r="F1" s="46"/>
      <c r="G1" s="46"/>
      <c r="H1" s="46"/>
      <c r="I1" s="46"/>
      <c r="J1" s="46"/>
      <c r="K1" s="46"/>
      <c r="L1" s="46"/>
      <c r="M1" s="46"/>
      <c r="N1" s="46"/>
      <c r="O1" s="46"/>
      <c r="P1" s="46"/>
      <c r="Q1" s="46"/>
      <c r="R1" s="46"/>
      <c r="S1" s="46"/>
      <c r="T1" s="46"/>
      <c r="U1" s="46"/>
      <c r="V1" s="46"/>
      <c r="W1" s="46"/>
      <c r="X1" s="46"/>
      <c r="Y1" s="46"/>
      <c r="Z1" s="46"/>
      <c r="AA1" s="46"/>
      <c r="AB1" s="46"/>
      <c r="AC1" s="46"/>
      <c r="AD1" s="2" t="s">
        <v>32</v>
      </c>
      <c r="AE1" s="46"/>
      <c r="AF1" s="46"/>
      <c r="AG1" s="46"/>
      <c r="AH1" s="46"/>
      <c r="AI1" s="46"/>
      <c r="AJ1" s="46"/>
      <c r="AK1" s="46" t="s">
        <v>7</v>
      </c>
    </row>
    <row r="2" spans="1:37" ht="26.4">
      <c r="A2" s="46" t="s">
        <v>38</v>
      </c>
      <c r="B2" s="22">
        <v>1</v>
      </c>
      <c r="C2" s="11" t="s">
        <v>39</v>
      </c>
      <c r="D2" s="46" t="s">
        <v>40</v>
      </c>
      <c r="E2" s="46" t="s">
        <v>41</v>
      </c>
      <c r="F2" s="46"/>
      <c r="G2" s="46" t="s">
        <v>42</v>
      </c>
      <c r="H2" s="46"/>
      <c r="I2" s="46" t="s">
        <v>43</v>
      </c>
      <c r="J2" s="46"/>
      <c r="K2" s="46" t="s">
        <v>44</v>
      </c>
      <c r="L2" s="46"/>
      <c r="M2" s="46" t="s">
        <v>45</v>
      </c>
      <c r="N2" s="46"/>
      <c r="O2" s="46" t="s">
        <v>46</v>
      </c>
      <c r="P2" s="46"/>
      <c r="Q2" s="46" t="s">
        <v>47</v>
      </c>
      <c r="R2" s="46"/>
      <c r="S2" s="46" t="s">
        <v>48</v>
      </c>
      <c r="T2" s="46"/>
      <c r="U2" s="46" t="s">
        <v>49</v>
      </c>
      <c r="V2" s="46"/>
      <c r="W2" s="46" t="s">
        <v>50</v>
      </c>
      <c r="X2" s="46"/>
      <c r="Y2" s="46" t="s">
        <v>51</v>
      </c>
      <c r="Z2" s="46"/>
      <c r="AA2" s="46" t="s">
        <v>52</v>
      </c>
      <c r="AB2" s="46"/>
      <c r="AC2" s="46"/>
      <c r="AD2" s="46" t="s">
        <v>53</v>
      </c>
      <c r="AE2" s="46"/>
      <c r="AF2" s="46"/>
      <c r="AG2" s="46"/>
      <c r="AH2" s="46"/>
      <c r="AI2" s="46"/>
      <c r="AJ2" s="46"/>
      <c r="AK2" s="46" t="s">
        <v>54</v>
      </c>
    </row>
    <row r="3" spans="1:37" ht="26.4">
      <c r="A3" s="46" t="s">
        <v>55</v>
      </c>
      <c r="B3" s="22">
        <v>2</v>
      </c>
      <c r="C3" s="11" t="s">
        <v>56</v>
      </c>
      <c r="D3" s="46" t="s">
        <v>57</v>
      </c>
      <c r="E3" s="46" t="s">
        <v>58</v>
      </c>
      <c r="F3" s="46"/>
      <c r="G3" s="46" t="s">
        <v>59</v>
      </c>
      <c r="H3" s="46"/>
      <c r="I3" s="46" t="s">
        <v>60</v>
      </c>
      <c r="J3" s="46"/>
      <c r="K3" s="46" t="s">
        <v>61</v>
      </c>
      <c r="L3" s="46"/>
      <c r="M3" s="46" t="s">
        <v>62</v>
      </c>
      <c r="N3" s="46"/>
      <c r="O3" s="46" t="s">
        <v>63</v>
      </c>
      <c r="P3" s="46"/>
      <c r="Q3" s="46" t="s">
        <v>64</v>
      </c>
      <c r="R3" s="46"/>
      <c r="S3" s="46" t="s">
        <v>65</v>
      </c>
      <c r="T3" s="46"/>
      <c r="U3" s="46" t="s">
        <v>66</v>
      </c>
      <c r="V3" s="46"/>
      <c r="W3" s="46" t="s">
        <v>67</v>
      </c>
      <c r="X3" s="46"/>
      <c r="Y3" s="46" t="s">
        <v>68</v>
      </c>
      <c r="Z3" s="46"/>
      <c r="AA3" s="46" t="s">
        <v>69</v>
      </c>
      <c r="AB3" s="46"/>
      <c r="AC3" s="46"/>
      <c r="AD3" s="46" t="s">
        <v>70</v>
      </c>
      <c r="AE3" s="46"/>
      <c r="AF3" s="46"/>
      <c r="AG3" s="46"/>
      <c r="AH3" s="46"/>
      <c r="AI3" s="46"/>
      <c r="AJ3" s="46"/>
      <c r="AK3" s="46"/>
    </row>
    <row r="4" spans="1:37" ht="26.4">
      <c r="A4" s="46" t="s">
        <v>7</v>
      </c>
      <c r="B4" s="22">
        <v>3</v>
      </c>
      <c r="C4" s="11" t="s">
        <v>71</v>
      </c>
      <c r="D4" s="46" t="s">
        <v>72</v>
      </c>
      <c r="E4" s="46" t="s">
        <v>9</v>
      </c>
      <c r="F4" s="46"/>
      <c r="G4" s="46" t="s">
        <v>9</v>
      </c>
      <c r="H4" s="46"/>
      <c r="I4" s="46" t="s">
        <v>9</v>
      </c>
      <c r="J4" s="46"/>
      <c r="K4" s="46" t="s">
        <v>9</v>
      </c>
      <c r="L4" s="46"/>
      <c r="M4" s="46" t="s">
        <v>9</v>
      </c>
      <c r="N4" s="46"/>
      <c r="O4" s="46" t="s">
        <v>9</v>
      </c>
      <c r="P4" s="46"/>
      <c r="Q4" s="46" t="s">
        <v>9</v>
      </c>
      <c r="R4" s="46"/>
      <c r="S4" s="46" t="s">
        <v>73</v>
      </c>
      <c r="T4" s="46"/>
      <c r="U4" s="46" t="s">
        <v>74</v>
      </c>
      <c r="V4" s="46"/>
      <c r="W4" s="46" t="s">
        <v>75</v>
      </c>
      <c r="X4" s="46"/>
      <c r="Y4" s="46" t="s">
        <v>76</v>
      </c>
      <c r="Z4" s="46"/>
      <c r="AA4" s="46" t="s">
        <v>77</v>
      </c>
      <c r="AB4" s="46"/>
      <c r="AC4" s="46"/>
      <c r="AD4" s="46" t="s">
        <v>78</v>
      </c>
      <c r="AE4" s="46"/>
      <c r="AF4" s="46"/>
      <c r="AG4" s="46"/>
      <c r="AH4" s="46"/>
      <c r="AI4" s="46"/>
      <c r="AJ4" s="46"/>
      <c r="AK4" s="46"/>
    </row>
    <row r="5" spans="1:37" ht="26.4">
      <c r="A5" s="46"/>
      <c r="B5" s="22">
        <v>4</v>
      </c>
      <c r="C5" s="11" t="s">
        <v>79</v>
      </c>
      <c r="D5" s="46" t="s">
        <v>8</v>
      </c>
      <c r="E5" s="46"/>
      <c r="F5" s="46"/>
      <c r="G5" s="46"/>
      <c r="H5" s="46"/>
      <c r="I5" s="46"/>
      <c r="J5" s="46"/>
      <c r="K5" s="46"/>
      <c r="L5" s="46"/>
      <c r="M5" s="46"/>
      <c r="N5" s="46"/>
      <c r="O5" s="46"/>
      <c r="P5" s="46"/>
      <c r="Q5" s="46"/>
      <c r="R5" s="46"/>
      <c r="S5" s="40" t="s">
        <v>80</v>
      </c>
      <c r="T5" s="40"/>
      <c r="U5" s="46" t="s">
        <v>9</v>
      </c>
      <c r="V5" s="46"/>
      <c r="W5" s="40" t="s">
        <v>81</v>
      </c>
      <c r="X5" s="46"/>
      <c r="Y5" s="46" t="s">
        <v>9</v>
      </c>
      <c r="Z5" s="46"/>
      <c r="AA5" s="46" t="s">
        <v>9</v>
      </c>
      <c r="AB5" s="46"/>
      <c r="AC5" s="46"/>
      <c r="AD5" s="46" t="s">
        <v>82</v>
      </c>
      <c r="AE5" s="46"/>
      <c r="AF5" s="46"/>
      <c r="AG5" s="46"/>
      <c r="AH5" s="46"/>
      <c r="AI5" s="46"/>
      <c r="AJ5" s="46"/>
      <c r="AK5" s="46"/>
    </row>
    <row r="6" spans="1:37" ht="26.4">
      <c r="A6" s="46"/>
      <c r="B6" s="46" t="s">
        <v>83</v>
      </c>
      <c r="C6" s="11" t="s">
        <v>84</v>
      </c>
      <c r="D6" s="46" t="s">
        <v>85</v>
      </c>
      <c r="E6" s="46"/>
      <c r="F6" s="46"/>
      <c r="G6" s="46"/>
      <c r="H6" s="46"/>
      <c r="I6" s="46"/>
      <c r="J6" s="46"/>
      <c r="K6" s="46"/>
      <c r="L6" s="46"/>
      <c r="M6" s="46"/>
      <c r="N6" s="46"/>
      <c r="O6" s="46"/>
      <c r="P6" s="46"/>
      <c r="Q6" s="46"/>
      <c r="R6" s="46"/>
      <c r="S6" s="46" t="s">
        <v>86</v>
      </c>
      <c r="T6" s="46"/>
      <c r="U6" s="46"/>
      <c r="V6" s="46"/>
      <c r="W6" s="46" t="s">
        <v>9</v>
      </c>
      <c r="X6" s="46"/>
      <c r="Y6" s="46"/>
      <c r="Z6" s="46"/>
      <c r="AA6" s="46"/>
      <c r="AB6" s="46"/>
      <c r="AC6" s="46"/>
      <c r="AD6" s="46" t="s">
        <v>87</v>
      </c>
      <c r="AE6" s="46"/>
      <c r="AF6" s="46"/>
      <c r="AG6" s="46"/>
      <c r="AH6" s="46"/>
      <c r="AI6" s="46"/>
      <c r="AJ6" s="46"/>
      <c r="AK6" s="46"/>
    </row>
    <row r="7" spans="1:37" ht="23.1">
      <c r="A7" s="46"/>
      <c r="B7" s="46" t="s">
        <v>7</v>
      </c>
      <c r="C7" s="3" t="s">
        <v>7</v>
      </c>
      <c r="D7" s="46"/>
      <c r="E7" s="46"/>
      <c r="F7" s="46"/>
      <c r="G7" s="46"/>
      <c r="H7" s="46"/>
      <c r="I7" s="46"/>
      <c r="J7" s="46"/>
      <c r="K7" s="46"/>
      <c r="L7" s="46"/>
      <c r="M7" s="46"/>
      <c r="N7" s="46"/>
      <c r="O7" s="46"/>
      <c r="P7" s="46"/>
      <c r="Q7" s="46"/>
      <c r="R7" s="46"/>
      <c r="S7" s="46" t="s">
        <v>9</v>
      </c>
      <c r="T7" s="46"/>
      <c r="U7" s="46"/>
      <c r="V7" s="46"/>
      <c r="W7" s="46"/>
      <c r="X7" s="46"/>
      <c r="Y7" s="46"/>
      <c r="Z7" s="46"/>
      <c r="AA7" s="46"/>
      <c r="AB7" s="46"/>
      <c r="AC7" s="46"/>
      <c r="AD7" s="46" t="s">
        <v>88</v>
      </c>
      <c r="AE7" s="46"/>
      <c r="AF7" s="46"/>
      <c r="AG7" s="46"/>
      <c r="AH7" s="46"/>
      <c r="AI7" s="46"/>
      <c r="AJ7" s="46"/>
      <c r="AK7" s="46"/>
    </row>
    <row r="8" spans="1:37">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t="s">
        <v>89</v>
      </c>
      <c r="AE8" s="46"/>
      <c r="AF8" s="46"/>
      <c r="AG8" s="46"/>
      <c r="AH8" s="46"/>
      <c r="AI8" s="46"/>
      <c r="AJ8" s="46"/>
      <c r="AK8" s="46"/>
    </row>
    <row r="9" spans="1:37">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t="s">
        <v>90</v>
      </c>
      <c r="AE9" s="46"/>
      <c r="AF9" s="46"/>
      <c r="AG9" s="46"/>
      <c r="AH9" s="46"/>
      <c r="AI9" s="46"/>
      <c r="AJ9" s="46"/>
      <c r="AK9" s="46"/>
    </row>
    <row r="10" spans="1:37">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t="s">
        <v>91</v>
      </c>
      <c r="AE10" s="46"/>
      <c r="AF10" s="46"/>
      <c r="AG10" s="46"/>
      <c r="AH10" s="46"/>
      <c r="AI10" s="46"/>
      <c r="AJ10" s="46"/>
      <c r="AK10" s="46"/>
    </row>
    <row r="11" spans="1:37">
      <c r="A11" s="46"/>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t="s">
        <v>92</v>
      </c>
      <c r="AE11" s="46"/>
      <c r="AF11" s="46"/>
      <c r="AG11" s="46"/>
      <c r="AH11" s="46"/>
      <c r="AI11" s="46"/>
      <c r="AJ11" s="46"/>
      <c r="AK11" s="46"/>
    </row>
    <row r="12" spans="1:37">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t="s">
        <v>93</v>
      </c>
      <c r="AE12" s="46"/>
      <c r="AF12" s="46"/>
      <c r="AG12" s="46"/>
      <c r="AH12" s="46"/>
      <c r="AI12" s="46"/>
      <c r="AJ12" s="46"/>
      <c r="AK12" s="46"/>
    </row>
    <row r="13" spans="1:37">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t="s">
        <v>94</v>
      </c>
      <c r="AE13" s="46"/>
      <c r="AF13" s="46"/>
      <c r="AG13" s="46"/>
      <c r="AH13" s="46"/>
      <c r="AI13" s="46"/>
      <c r="AJ13" s="46"/>
      <c r="AK13" s="46"/>
    </row>
    <row r="14" spans="1:37">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t="s">
        <v>95</v>
      </c>
      <c r="AE14" s="46"/>
      <c r="AF14" s="46"/>
      <c r="AG14" s="46"/>
      <c r="AH14" s="46"/>
      <c r="AI14" s="46"/>
      <c r="AJ14" s="46"/>
      <c r="AK14" s="46"/>
    </row>
    <row r="15" spans="1:37">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t="s">
        <v>96</v>
      </c>
      <c r="AE15" s="46"/>
      <c r="AF15" s="46"/>
      <c r="AG15" s="46"/>
      <c r="AH15" s="46"/>
      <c r="AI15" s="46"/>
      <c r="AJ15" s="46"/>
      <c r="AK15" s="46"/>
    </row>
    <row r="16" spans="1:37">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t="s">
        <v>97</v>
      </c>
      <c r="AE16" s="46"/>
      <c r="AF16" s="46"/>
      <c r="AG16" s="46"/>
      <c r="AH16" s="46"/>
      <c r="AI16" s="46"/>
      <c r="AJ16" s="46"/>
      <c r="AK16" s="46"/>
    </row>
    <row r="17" spans="30:30">
      <c r="AD17" s="46" t="s">
        <v>98</v>
      </c>
    </row>
    <row r="18" spans="30:30">
      <c r="AD18" s="46" t="s">
        <v>99</v>
      </c>
    </row>
    <row r="19" spans="30:30">
      <c r="AD19" s="46" t="s">
        <v>100</v>
      </c>
    </row>
    <row r="20" spans="30:30">
      <c r="AD20" s="46" t="s">
        <v>101</v>
      </c>
    </row>
    <row r="21" spans="30:30">
      <c r="AD21" s="46" t="s">
        <v>102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8"/>
  <sheetViews>
    <sheetView workbookViewId="0">
      <selection activeCell="B10" sqref="B10"/>
    </sheetView>
  </sheetViews>
  <sheetFormatPr defaultColWidth="9.15625" defaultRowHeight="14.4"/>
  <cols>
    <col min="1" max="1" width="6.578125" style="6" customWidth="1"/>
    <col min="2" max="2" width="139.83984375" style="4" customWidth="1"/>
    <col min="3" max="3" width="92" style="6" customWidth="1"/>
    <col min="4" max="16384" width="9.15625" style="21"/>
  </cols>
  <sheetData>
    <row r="1" spans="1:3" ht="15.75" customHeight="1">
      <c r="A1" s="28"/>
      <c r="B1" s="25" t="s">
        <v>103</v>
      </c>
      <c r="C1" s="28"/>
    </row>
    <row r="2" spans="1:3" ht="15.75" customHeight="1">
      <c r="A2" s="1" t="s">
        <v>104</v>
      </c>
      <c r="B2" s="23" t="s">
        <v>105</v>
      </c>
      <c r="C2" s="1"/>
    </row>
    <row r="3" spans="1:3" ht="15.75" customHeight="1">
      <c r="A3" s="1"/>
      <c r="B3" s="23" t="s">
        <v>106</v>
      </c>
      <c r="C3" s="1"/>
    </row>
    <row r="4" spans="1:3" ht="15.75" customHeight="1">
      <c r="A4" s="1" t="s">
        <v>107</v>
      </c>
      <c r="B4" s="23" t="s">
        <v>108</v>
      </c>
      <c r="C4" s="1"/>
    </row>
    <row r="5" spans="1:3" ht="15.75" customHeight="1">
      <c r="A5" s="1" t="s">
        <v>109</v>
      </c>
      <c r="B5" s="23" t="s">
        <v>110</v>
      </c>
      <c r="C5" s="1"/>
    </row>
    <row r="6" spans="1:3" ht="15.75" customHeight="1">
      <c r="B6" s="31" t="s">
        <v>111</v>
      </c>
      <c r="C6" s="30"/>
    </row>
    <row r="7" spans="1:3" ht="15.75" customHeight="1">
      <c r="A7" s="118"/>
      <c r="B7" s="23" t="s">
        <v>112</v>
      </c>
    </row>
    <row r="8" spans="1:3" ht="15.75" customHeight="1">
      <c r="A8" s="118"/>
      <c r="B8" s="23" t="s">
        <v>113</v>
      </c>
    </row>
    <row r="9" spans="1:3" ht="15.75" customHeight="1">
      <c r="A9" s="28"/>
      <c r="B9" s="25" t="s">
        <v>114</v>
      </c>
    </row>
    <row r="10" spans="1:3" ht="15.75" customHeight="1">
      <c r="A10" s="118" t="s">
        <v>115</v>
      </c>
      <c r="B10" s="23" t="s">
        <v>116</v>
      </c>
    </row>
    <row r="11" spans="1:3" ht="15.75" customHeight="1">
      <c r="A11" s="118"/>
      <c r="B11" s="23" t="s">
        <v>117</v>
      </c>
    </row>
    <row r="12" spans="1:3" ht="5.25" customHeight="1">
      <c r="A12" s="29"/>
      <c r="B12" s="32"/>
      <c r="C12" s="29"/>
    </row>
    <row r="13" spans="1:3">
      <c r="A13" s="118" t="s">
        <v>118</v>
      </c>
      <c r="B13" s="23" t="s">
        <v>119</v>
      </c>
      <c r="C13" s="46"/>
    </row>
    <row r="14" spans="1:3">
      <c r="A14" s="118"/>
      <c r="B14" s="23" t="s">
        <v>120</v>
      </c>
      <c r="C14" s="46"/>
    </row>
    <row r="15" spans="1:3">
      <c r="A15" s="189"/>
      <c r="B15" s="25" t="s">
        <v>121</v>
      </c>
      <c r="C15" s="46"/>
    </row>
    <row r="16" spans="1:3">
      <c r="A16" s="189"/>
      <c r="B16" s="23" t="s">
        <v>122</v>
      </c>
      <c r="C16" s="46"/>
    </row>
    <row r="17" spans="1:3">
      <c r="A17" s="118" t="s">
        <v>123</v>
      </c>
      <c r="B17" s="23" t="s">
        <v>124</v>
      </c>
      <c r="C17" s="46"/>
    </row>
    <row r="18" spans="1:3">
      <c r="A18" s="118"/>
      <c r="B18" s="23" t="s">
        <v>125</v>
      </c>
      <c r="C18" s="46"/>
    </row>
    <row r="19" spans="1:3">
      <c r="A19" s="118" t="s">
        <v>126</v>
      </c>
      <c r="B19" s="23" t="s">
        <v>127</v>
      </c>
      <c r="C19" s="46"/>
    </row>
    <row r="20" spans="1:3">
      <c r="A20" s="118"/>
      <c r="B20" s="23" t="s">
        <v>128</v>
      </c>
      <c r="C20" s="46"/>
    </row>
    <row r="21" spans="1:3" ht="18.3">
      <c r="A21" s="27"/>
      <c r="B21" s="25" t="s">
        <v>129</v>
      </c>
      <c r="C21" s="46"/>
    </row>
    <row r="22" spans="1:3">
      <c r="A22" s="118" t="s">
        <v>130</v>
      </c>
      <c r="B22" s="23" t="s">
        <v>131</v>
      </c>
      <c r="C22" s="46"/>
    </row>
    <row r="23" spans="1:3">
      <c r="A23" s="189"/>
      <c r="B23" s="23" t="s">
        <v>132</v>
      </c>
      <c r="C23" s="46"/>
    </row>
    <row r="24" spans="1:3">
      <c r="A24" s="189"/>
      <c r="B24" s="23" t="s">
        <v>133</v>
      </c>
      <c r="C24" s="46"/>
    </row>
    <row r="25" spans="1:3">
      <c r="A25" s="118" t="s">
        <v>134</v>
      </c>
      <c r="B25" s="23" t="s">
        <v>135</v>
      </c>
      <c r="C25" s="46"/>
    </row>
    <row r="26" spans="1:3">
      <c r="A26" s="118"/>
      <c r="B26" s="23" t="s">
        <v>136</v>
      </c>
      <c r="C26" s="46"/>
    </row>
    <row r="27" spans="1:3" ht="18.3">
      <c r="A27" s="27"/>
      <c r="B27" s="25" t="s">
        <v>137</v>
      </c>
      <c r="C27" s="46"/>
    </row>
    <row r="28" spans="1:3">
      <c r="A28" s="1" t="s">
        <v>138</v>
      </c>
      <c r="B28" s="23" t="s">
        <v>139</v>
      </c>
      <c r="C28" s="46"/>
    </row>
    <row r="29" spans="1:3">
      <c r="A29" s="118"/>
      <c r="B29" s="23" t="s">
        <v>140</v>
      </c>
      <c r="C29" s="46"/>
    </row>
    <row r="30" spans="1:3">
      <c r="A30" s="118" t="s">
        <v>141</v>
      </c>
      <c r="B30" s="23" t="s">
        <v>142</v>
      </c>
      <c r="C30" s="46"/>
    </row>
    <row r="31" spans="1:3">
      <c r="A31" s="118"/>
      <c r="B31" s="23" t="s">
        <v>143</v>
      </c>
      <c r="C31" s="46"/>
    </row>
    <row r="32" spans="1:3" ht="18.3">
      <c r="A32" s="27"/>
      <c r="B32" s="25" t="s">
        <v>144</v>
      </c>
      <c r="C32" s="46"/>
    </row>
    <row r="33" spans="1:3">
      <c r="A33" s="118" t="s">
        <v>145</v>
      </c>
      <c r="B33" s="23" t="s">
        <v>146</v>
      </c>
      <c r="C33" s="46"/>
    </row>
    <row r="34" spans="1:3">
      <c r="A34" s="118"/>
      <c r="B34" s="23" t="s">
        <v>147</v>
      </c>
      <c r="C34" s="46"/>
    </row>
    <row r="35" spans="1:3">
      <c r="A35" s="118" t="s">
        <v>148</v>
      </c>
      <c r="B35" s="23" t="s">
        <v>149</v>
      </c>
      <c r="C35" s="46"/>
    </row>
    <row r="36" spans="1:3">
      <c r="A36" s="118"/>
      <c r="B36" s="23" t="s">
        <v>150</v>
      </c>
      <c r="C36" s="46"/>
    </row>
    <row r="37" spans="1:3" ht="18.3">
      <c r="A37" s="27"/>
      <c r="B37" s="25" t="s">
        <v>151</v>
      </c>
      <c r="C37" s="46"/>
    </row>
    <row r="38" spans="1:3">
      <c r="A38" s="118" t="s">
        <v>152</v>
      </c>
      <c r="B38" s="23" t="s">
        <v>153</v>
      </c>
      <c r="C38" s="46"/>
    </row>
    <row r="39" spans="1:3">
      <c r="A39" s="118"/>
      <c r="B39" s="23" t="s">
        <v>154</v>
      </c>
      <c r="C39" s="46"/>
    </row>
    <row r="40" spans="1:3">
      <c r="A40" s="1" t="s">
        <v>155</v>
      </c>
      <c r="B40" s="23" t="s">
        <v>156</v>
      </c>
      <c r="C40" s="46"/>
    </row>
    <row r="41" spans="1:3">
      <c r="A41" s="118"/>
      <c r="B41" s="23" t="s">
        <v>157</v>
      </c>
      <c r="C41" s="46"/>
    </row>
    <row r="42" spans="1:3" ht="18.3">
      <c r="A42" s="27"/>
      <c r="B42" s="25" t="s">
        <v>158</v>
      </c>
      <c r="C42" s="46"/>
    </row>
    <row r="43" spans="1:3">
      <c r="A43" s="189"/>
      <c r="B43" s="25" t="s">
        <v>159</v>
      </c>
      <c r="C43" s="46"/>
    </row>
    <row r="44" spans="1:3">
      <c r="A44" s="189"/>
      <c r="B44" s="24" t="s">
        <v>160</v>
      </c>
      <c r="C44" s="46"/>
    </row>
    <row r="45" spans="1:3">
      <c r="A45" s="118" t="s">
        <v>161</v>
      </c>
      <c r="B45" s="23" t="s">
        <v>162</v>
      </c>
      <c r="C45" s="46"/>
    </row>
    <row r="46" spans="1:3">
      <c r="A46" s="118"/>
      <c r="B46" s="23" t="s">
        <v>163</v>
      </c>
      <c r="C46" s="46"/>
    </row>
    <row r="47" spans="1:3">
      <c r="A47" s="1" t="s">
        <v>164</v>
      </c>
      <c r="B47" s="23" t="s">
        <v>165</v>
      </c>
      <c r="C47" s="46"/>
    </row>
    <row r="48" spans="1:3">
      <c r="A48" s="118"/>
      <c r="B48" s="23" t="s">
        <v>166</v>
      </c>
      <c r="C48" s="46"/>
    </row>
    <row r="49" spans="1:3" ht="18.3">
      <c r="A49" s="27"/>
      <c r="B49" s="25" t="s">
        <v>167</v>
      </c>
      <c r="C49" s="46"/>
    </row>
    <row r="50" spans="1:3">
      <c r="A50" s="118" t="s">
        <v>168</v>
      </c>
      <c r="B50" s="23" t="s">
        <v>169</v>
      </c>
      <c r="C50" s="46"/>
    </row>
    <row r="51" spans="1:3">
      <c r="A51" s="118" t="s">
        <v>170</v>
      </c>
      <c r="B51" s="23" t="s">
        <v>171</v>
      </c>
      <c r="C51" s="46"/>
    </row>
    <row r="52" spans="1:3">
      <c r="A52" s="118"/>
      <c r="B52" s="23" t="s">
        <v>172</v>
      </c>
      <c r="C52" s="46"/>
    </row>
    <row r="53" spans="1:3">
      <c r="A53" s="118" t="s">
        <v>173</v>
      </c>
      <c r="B53" s="23" t="s">
        <v>174</v>
      </c>
      <c r="C53" s="46"/>
    </row>
    <row r="54" spans="1:3">
      <c r="A54" s="118"/>
      <c r="B54" s="23" t="s">
        <v>175</v>
      </c>
      <c r="C54" s="46"/>
    </row>
    <row r="55" spans="1:3">
      <c r="A55" s="118" t="s">
        <v>176</v>
      </c>
      <c r="B55" s="23" t="s">
        <v>177</v>
      </c>
      <c r="C55" s="46"/>
    </row>
    <row r="56" spans="1:3">
      <c r="A56" s="118"/>
      <c r="B56" s="23" t="s">
        <v>178</v>
      </c>
      <c r="C56" s="46"/>
    </row>
    <row r="57" spans="1:3">
      <c r="A57" s="118" t="s">
        <v>179</v>
      </c>
      <c r="B57" s="23" t="s">
        <v>180</v>
      </c>
      <c r="C57" s="46"/>
    </row>
    <row r="58" spans="1:3">
      <c r="A58" s="118"/>
      <c r="B58" s="23" t="s">
        <v>181</v>
      </c>
      <c r="C58" s="46"/>
    </row>
    <row r="59" spans="1:3" ht="18.3">
      <c r="A59" s="27"/>
      <c r="B59" s="25" t="s">
        <v>182</v>
      </c>
      <c r="C59" s="46"/>
    </row>
    <row r="60" spans="1:3">
      <c r="A60" s="118" t="s">
        <v>183</v>
      </c>
      <c r="B60" s="23" t="s">
        <v>184</v>
      </c>
      <c r="C60" s="46"/>
    </row>
    <row r="61" spans="1:3">
      <c r="A61" s="118" t="s">
        <v>185</v>
      </c>
      <c r="B61" s="41" t="s">
        <v>186</v>
      </c>
      <c r="C61" s="46"/>
    </row>
    <row r="62" spans="1:3">
      <c r="A62" s="118"/>
      <c r="B62" s="41" t="s">
        <v>187</v>
      </c>
      <c r="C62" s="46"/>
    </row>
    <row r="63" spans="1:3">
      <c r="A63" s="118" t="s">
        <v>188</v>
      </c>
      <c r="B63" s="23" t="s">
        <v>189</v>
      </c>
      <c r="C63" s="46"/>
    </row>
    <row r="64" spans="1:3" ht="18.3">
      <c r="A64" s="27"/>
      <c r="B64" s="25" t="s">
        <v>190</v>
      </c>
      <c r="C64" s="46"/>
    </row>
    <row r="65" spans="1:3">
      <c r="A65" s="118" t="s">
        <v>191</v>
      </c>
      <c r="B65" s="24" t="s">
        <v>192</v>
      </c>
      <c r="C65" s="46"/>
    </row>
    <row r="66" spans="1:3">
      <c r="A66" s="118" t="s">
        <v>193</v>
      </c>
      <c r="B66" s="23" t="s">
        <v>194</v>
      </c>
      <c r="C66" s="46"/>
    </row>
    <row r="67" spans="1:3">
      <c r="A67" s="118"/>
      <c r="B67" s="23" t="s">
        <v>195</v>
      </c>
      <c r="C67" s="46"/>
    </row>
    <row r="68" spans="1:3">
      <c r="A68" s="118" t="s">
        <v>196</v>
      </c>
      <c r="B68" s="23" t="s">
        <v>197</v>
      </c>
      <c r="C68" s="46"/>
    </row>
    <row r="69" spans="1:3">
      <c r="A69" s="118"/>
      <c r="B69" s="23" t="s">
        <v>198</v>
      </c>
      <c r="C69" s="46"/>
    </row>
    <row r="70" spans="1:3">
      <c r="A70" s="118" t="s">
        <v>199</v>
      </c>
      <c r="B70" s="23" t="s">
        <v>200</v>
      </c>
      <c r="C70" s="46"/>
    </row>
    <row r="71" spans="1:3">
      <c r="A71" s="118"/>
      <c r="B71" s="23" t="s">
        <v>201</v>
      </c>
      <c r="C71" s="46"/>
    </row>
    <row r="72" spans="1:3" ht="18.3">
      <c r="A72" s="27"/>
      <c r="B72" s="25" t="s">
        <v>202</v>
      </c>
      <c r="C72" s="46"/>
    </row>
    <row r="73" spans="1:3">
      <c r="A73" s="118" t="s">
        <v>203</v>
      </c>
      <c r="B73" s="24" t="s">
        <v>204</v>
      </c>
      <c r="C73" s="46"/>
    </row>
    <row r="74" spans="1:3">
      <c r="A74" s="118" t="s">
        <v>205</v>
      </c>
      <c r="B74" s="24" t="s">
        <v>206</v>
      </c>
      <c r="C74" s="46"/>
    </row>
    <row r="75" spans="1:3">
      <c r="A75" s="118" t="s">
        <v>207</v>
      </c>
      <c r="B75" s="23" t="s">
        <v>208</v>
      </c>
      <c r="C75" s="46"/>
    </row>
    <row r="76" spans="1:3">
      <c r="A76" s="118"/>
      <c r="B76" s="23" t="s">
        <v>209</v>
      </c>
      <c r="C76" s="46"/>
    </row>
    <row r="77" spans="1:3" ht="18.3">
      <c r="A77" s="27"/>
      <c r="B77" s="25" t="s">
        <v>210</v>
      </c>
      <c r="C77" s="46"/>
    </row>
    <row r="78" spans="1:3">
      <c r="A78" s="189" t="s">
        <v>211</v>
      </c>
      <c r="B78" s="23" t="s">
        <v>212</v>
      </c>
      <c r="C78" s="46"/>
    </row>
    <row r="79" spans="1:3">
      <c r="A79" s="189"/>
      <c r="B79" s="23" t="s">
        <v>213</v>
      </c>
      <c r="C79" s="46"/>
    </row>
    <row r="80" spans="1:3">
      <c r="A80" s="118" t="s">
        <v>214</v>
      </c>
      <c r="B80" s="23" t="s">
        <v>215</v>
      </c>
      <c r="C80" s="46"/>
    </row>
    <row r="81" spans="1:3">
      <c r="A81" s="118"/>
      <c r="B81" s="23" t="s">
        <v>216</v>
      </c>
      <c r="C81" s="46"/>
    </row>
    <row r="82" spans="1:3">
      <c r="A82" s="189" t="s">
        <v>217</v>
      </c>
      <c r="B82" s="23" t="s">
        <v>218</v>
      </c>
      <c r="C82" s="46"/>
    </row>
    <row r="83" spans="1:3">
      <c r="A83" s="189"/>
      <c r="B83" s="23" t="s">
        <v>219</v>
      </c>
      <c r="C83" s="46"/>
    </row>
    <row r="84" spans="1:3">
      <c r="A84" s="189"/>
      <c r="B84" s="25"/>
      <c r="C84" s="46"/>
    </row>
    <row r="85" spans="1:3">
      <c r="A85" s="189"/>
      <c r="B85" s="25" t="s">
        <v>220</v>
      </c>
      <c r="C85" s="46"/>
    </row>
    <row r="86" spans="1:3">
      <c r="A86" s="189"/>
      <c r="B86" s="24" t="s">
        <v>221</v>
      </c>
      <c r="C86" s="46"/>
    </row>
    <row r="87" spans="1:3">
      <c r="A87" s="118" t="s">
        <v>222</v>
      </c>
      <c r="B87" s="24" t="s">
        <v>223</v>
      </c>
      <c r="C87" s="46"/>
    </row>
    <row r="88" spans="1:3">
      <c r="A88" s="118" t="s">
        <v>224</v>
      </c>
      <c r="B88" s="41" t="s">
        <v>225</v>
      </c>
      <c r="C88" s="46"/>
    </row>
  </sheetData>
  <mergeCells count="6">
    <mergeCell ref="A78:A79"/>
    <mergeCell ref="A82:A84"/>
    <mergeCell ref="A85:A86"/>
    <mergeCell ref="A15:A16"/>
    <mergeCell ref="A23:A24"/>
    <mergeCell ref="A43:A4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1"/>
  <sheetViews>
    <sheetView zoomScale="115" zoomScaleNormal="115" workbookViewId="0">
      <selection activeCell="C56" sqref="C56"/>
    </sheetView>
  </sheetViews>
  <sheetFormatPr defaultColWidth="9.15625" defaultRowHeight="12.75" customHeight="1"/>
  <cols>
    <col min="1" max="1" width="9.15625" style="4"/>
    <col min="2" max="2" width="17.41796875" style="4" customWidth="1"/>
    <col min="3" max="3" width="124.41796875" style="4" customWidth="1"/>
    <col min="4" max="4" width="9.15625" style="44"/>
    <col min="5" max="16384" width="9.15625" style="4"/>
  </cols>
  <sheetData>
    <row r="1" spans="1:3" ht="12.75" customHeight="1">
      <c r="A1" s="34"/>
      <c r="B1" s="24"/>
      <c r="C1" s="25" t="s">
        <v>103</v>
      </c>
    </row>
    <row r="2" spans="1:3" ht="12.75" customHeight="1">
      <c r="A2" s="34" t="s">
        <v>104</v>
      </c>
      <c r="B2" s="24"/>
      <c r="C2" s="24" t="s">
        <v>226</v>
      </c>
    </row>
    <row r="3" spans="1:3" ht="12.75" customHeight="1">
      <c r="A3" s="34" t="s">
        <v>107</v>
      </c>
      <c r="B3" s="24" t="s">
        <v>227</v>
      </c>
      <c r="C3" s="41" t="s">
        <v>228</v>
      </c>
    </row>
    <row r="4" spans="1:3" ht="12.75" customHeight="1">
      <c r="A4" s="34" t="s">
        <v>109</v>
      </c>
      <c r="B4" s="24" t="s">
        <v>227</v>
      </c>
      <c r="C4" s="41" t="s">
        <v>229</v>
      </c>
    </row>
    <row r="5" spans="1:3" ht="12.75" customHeight="1">
      <c r="A5" s="34"/>
      <c r="B5" s="24"/>
      <c r="C5" s="25" t="s">
        <v>230</v>
      </c>
    </row>
    <row r="6" spans="1:3" ht="12.75" customHeight="1">
      <c r="A6" s="34" t="s">
        <v>115</v>
      </c>
      <c r="B6" s="24" t="s">
        <v>231</v>
      </c>
      <c r="C6" s="41" t="s">
        <v>232</v>
      </c>
    </row>
    <row r="7" spans="1:3" ht="12.75" customHeight="1">
      <c r="A7" s="34"/>
      <c r="B7" s="24" t="s">
        <v>233</v>
      </c>
      <c r="C7" s="24" t="s">
        <v>234</v>
      </c>
    </row>
    <row r="8" spans="1:3" ht="12.75" customHeight="1">
      <c r="A8" s="34" t="s">
        <v>118</v>
      </c>
      <c r="B8" s="24" t="s">
        <v>231</v>
      </c>
      <c r="C8" s="24" t="s">
        <v>235</v>
      </c>
    </row>
    <row r="9" spans="1:3" ht="12.75" customHeight="1">
      <c r="A9" s="24"/>
      <c r="B9" s="24" t="s">
        <v>233</v>
      </c>
      <c r="C9" s="24" t="s">
        <v>236</v>
      </c>
    </row>
    <row r="10" spans="1:3" ht="12.75" customHeight="1">
      <c r="A10" s="34"/>
      <c r="B10" s="24"/>
      <c r="C10" s="25" t="s">
        <v>237</v>
      </c>
    </row>
    <row r="11" spans="1:3" ht="12.75" customHeight="1">
      <c r="A11" s="34" t="s">
        <v>123</v>
      </c>
      <c r="B11" s="24" t="s">
        <v>238</v>
      </c>
      <c r="C11" s="41" t="s">
        <v>239</v>
      </c>
    </row>
    <row r="12" spans="1:3" ht="12.75" customHeight="1">
      <c r="A12" s="34" t="s">
        <v>126</v>
      </c>
      <c r="B12" s="24" t="s">
        <v>238</v>
      </c>
      <c r="C12" s="24" t="s">
        <v>240</v>
      </c>
    </row>
    <row r="13" spans="1:3" ht="12.75" customHeight="1">
      <c r="A13" s="34" t="s">
        <v>241</v>
      </c>
      <c r="B13" s="24" t="s">
        <v>227</v>
      </c>
      <c r="C13" s="41" t="s">
        <v>242</v>
      </c>
    </row>
    <row r="14" spans="1:3" ht="12.75" customHeight="1">
      <c r="A14" s="34"/>
      <c r="B14" s="24"/>
      <c r="C14" s="25" t="s">
        <v>243</v>
      </c>
    </row>
    <row r="15" spans="1:3" ht="12.75" customHeight="1">
      <c r="A15" s="34" t="s">
        <v>130</v>
      </c>
      <c r="B15" s="24" t="s">
        <v>231</v>
      </c>
      <c r="C15" s="24" t="s">
        <v>244</v>
      </c>
    </row>
    <row r="16" spans="1:3" ht="12.75" customHeight="1">
      <c r="A16" s="34"/>
      <c r="B16" s="24" t="s">
        <v>245</v>
      </c>
      <c r="C16" s="24" t="s">
        <v>246</v>
      </c>
    </row>
    <row r="17" spans="1:4" ht="12.75" customHeight="1">
      <c r="A17" s="34" t="s">
        <v>134</v>
      </c>
      <c r="B17" s="24" t="s">
        <v>227</v>
      </c>
      <c r="C17" s="41" t="s">
        <v>247</v>
      </c>
    </row>
    <row r="18" spans="1:4" ht="12.75" customHeight="1">
      <c r="A18" s="25"/>
      <c r="B18" s="25"/>
      <c r="C18" s="25" t="s">
        <v>248</v>
      </c>
    </row>
    <row r="19" spans="1:4" ht="12.75" customHeight="1">
      <c r="A19" s="34" t="s">
        <v>138</v>
      </c>
      <c r="B19" s="24" t="s">
        <v>231</v>
      </c>
      <c r="C19" s="41" t="s">
        <v>249</v>
      </c>
    </row>
    <row r="20" spans="1:4" ht="12.75" customHeight="1">
      <c r="A20" s="34"/>
      <c r="B20" s="24" t="s">
        <v>245</v>
      </c>
      <c r="C20" s="24" t="s">
        <v>250</v>
      </c>
    </row>
    <row r="21" spans="1:4" ht="12.75" customHeight="1">
      <c r="A21" s="34" t="s">
        <v>141</v>
      </c>
      <c r="B21" s="24" t="s">
        <v>227</v>
      </c>
      <c r="C21" s="41" t="s">
        <v>251</v>
      </c>
      <c r="D21" s="44" t="s">
        <v>252</v>
      </c>
    </row>
    <row r="22" spans="1:4" ht="12.75" customHeight="1">
      <c r="A22" s="25"/>
      <c r="B22" s="25"/>
      <c r="C22" s="25" t="s">
        <v>144</v>
      </c>
    </row>
    <row r="23" spans="1:4" ht="12.75" customHeight="1">
      <c r="A23" s="34" t="s">
        <v>145</v>
      </c>
      <c r="B23" s="24" t="s">
        <v>231</v>
      </c>
      <c r="C23" s="24" t="s">
        <v>253</v>
      </c>
    </row>
    <row r="24" spans="1:4" ht="12.75" customHeight="1">
      <c r="A24" s="34"/>
      <c r="B24" s="24" t="s">
        <v>245</v>
      </c>
      <c r="C24" s="24" t="s">
        <v>254</v>
      </c>
    </row>
    <row r="25" spans="1:4" ht="12.75" customHeight="1">
      <c r="A25" s="34" t="s">
        <v>148</v>
      </c>
      <c r="B25" s="24" t="s">
        <v>227</v>
      </c>
      <c r="C25" s="41" t="s">
        <v>255</v>
      </c>
      <c r="D25" s="44" t="s">
        <v>256</v>
      </c>
    </row>
    <row r="26" spans="1:4" ht="12.75" customHeight="1">
      <c r="A26" s="34"/>
      <c r="B26" s="24"/>
      <c r="C26" s="25" t="s">
        <v>151</v>
      </c>
    </row>
    <row r="27" spans="1:4" ht="12.75" customHeight="1">
      <c r="A27" s="34" t="s">
        <v>257</v>
      </c>
      <c r="B27" s="24" t="s">
        <v>227</v>
      </c>
      <c r="C27" s="41" t="s">
        <v>258</v>
      </c>
    </row>
    <row r="28" spans="1:4" ht="12.75" customHeight="1">
      <c r="A28" s="34"/>
      <c r="B28" s="24" t="s">
        <v>238</v>
      </c>
      <c r="C28" s="24" t="s">
        <v>259</v>
      </c>
    </row>
    <row r="29" spans="1:4" ht="12.75" customHeight="1">
      <c r="A29" s="34" t="s">
        <v>260</v>
      </c>
      <c r="B29" s="24" t="s">
        <v>227</v>
      </c>
      <c r="C29" s="41" t="s">
        <v>261</v>
      </c>
      <c r="D29" s="44" t="s">
        <v>262</v>
      </c>
    </row>
    <row r="30" spans="1:4" ht="12.75" customHeight="1">
      <c r="A30" s="34"/>
      <c r="B30" s="24"/>
      <c r="C30" s="25" t="s">
        <v>263</v>
      </c>
    </row>
    <row r="31" spans="1:4" ht="12.75" customHeight="1">
      <c r="A31" s="34"/>
      <c r="B31" s="24"/>
      <c r="C31" s="25" t="s">
        <v>264</v>
      </c>
    </row>
    <row r="32" spans="1:4" ht="12.75" customHeight="1">
      <c r="A32" s="34" t="s">
        <v>161</v>
      </c>
      <c r="B32" s="24" t="s">
        <v>238</v>
      </c>
      <c r="C32" s="24" t="s">
        <v>265</v>
      </c>
    </row>
    <row r="33" spans="1:4" ht="12.75" customHeight="1">
      <c r="A33" s="34" t="s">
        <v>164</v>
      </c>
      <c r="B33" s="24" t="s">
        <v>238</v>
      </c>
      <c r="C33" s="24" t="s">
        <v>266</v>
      </c>
    </row>
    <row r="34" spans="1:4" ht="12.75" customHeight="1">
      <c r="A34" s="34"/>
      <c r="B34" s="24"/>
      <c r="C34" s="25" t="s">
        <v>267</v>
      </c>
    </row>
    <row r="35" spans="1:4" ht="12.75" customHeight="1">
      <c r="A35" s="35" t="s">
        <v>168</v>
      </c>
      <c r="B35" s="24" t="s">
        <v>238</v>
      </c>
      <c r="C35" s="25" t="s">
        <v>268</v>
      </c>
    </row>
    <row r="36" spans="1:4" ht="12.75" customHeight="1">
      <c r="A36" s="34" t="s">
        <v>170</v>
      </c>
      <c r="B36" s="24" t="s">
        <v>227</v>
      </c>
      <c r="C36" s="41" t="s">
        <v>269</v>
      </c>
    </row>
    <row r="37" spans="1:4" ht="12.75" customHeight="1">
      <c r="A37" s="34" t="s">
        <v>173</v>
      </c>
      <c r="B37" s="24" t="s">
        <v>227</v>
      </c>
      <c r="C37" s="41" t="s">
        <v>270</v>
      </c>
      <c r="D37" s="44" t="s">
        <v>271</v>
      </c>
    </row>
    <row r="38" spans="1:4" ht="12.75" customHeight="1">
      <c r="A38" s="34" t="s">
        <v>176</v>
      </c>
      <c r="B38" s="24" t="s">
        <v>227</v>
      </c>
      <c r="C38" s="41" t="s">
        <v>272</v>
      </c>
      <c r="D38" s="44" t="s">
        <v>273</v>
      </c>
    </row>
    <row r="39" spans="1:4" ht="12.75" customHeight="1">
      <c r="A39" s="34" t="s">
        <v>179</v>
      </c>
      <c r="B39" s="24" t="s">
        <v>231</v>
      </c>
      <c r="C39" s="41" t="s">
        <v>274</v>
      </c>
    </row>
    <row r="40" spans="1:4" ht="12.75" customHeight="1">
      <c r="A40" s="24"/>
      <c r="B40" s="24" t="s">
        <v>245</v>
      </c>
      <c r="C40" s="24" t="s">
        <v>275</v>
      </c>
    </row>
    <row r="41" spans="1:4" ht="12.75" customHeight="1">
      <c r="A41" s="34"/>
      <c r="B41" s="34"/>
      <c r="C41" s="25" t="s">
        <v>276</v>
      </c>
    </row>
    <row r="42" spans="1:4" ht="12.75" customHeight="1">
      <c r="A42" s="34" t="s">
        <v>277</v>
      </c>
      <c r="B42" s="34" t="s">
        <v>238</v>
      </c>
      <c r="C42" s="25" t="s">
        <v>278</v>
      </c>
    </row>
    <row r="43" spans="1:4" ht="12.75" customHeight="1">
      <c r="A43" s="34" t="s">
        <v>185</v>
      </c>
      <c r="B43" s="24" t="s">
        <v>227</v>
      </c>
      <c r="C43" s="41" t="s">
        <v>279</v>
      </c>
      <c r="D43" s="44" t="s">
        <v>280</v>
      </c>
    </row>
    <row r="44" spans="1:4" ht="12.75" customHeight="1">
      <c r="A44" s="34" t="s">
        <v>188</v>
      </c>
      <c r="B44" s="24" t="s">
        <v>281</v>
      </c>
      <c r="C44" s="24" t="s">
        <v>282</v>
      </c>
    </row>
    <row r="45" spans="1:4" ht="12.75" customHeight="1">
      <c r="A45" s="24"/>
      <c r="B45" s="24" t="s">
        <v>233</v>
      </c>
      <c r="C45" s="41" t="s">
        <v>283</v>
      </c>
    </row>
    <row r="46" spans="1:4" ht="12.75" customHeight="1">
      <c r="A46" s="34"/>
      <c r="B46" s="24"/>
      <c r="C46" s="25" t="s">
        <v>284</v>
      </c>
    </row>
    <row r="47" spans="1:4" ht="12.75" customHeight="1">
      <c r="A47" s="34" t="s">
        <v>191</v>
      </c>
      <c r="B47" s="24" t="s">
        <v>238</v>
      </c>
      <c r="C47" s="25" t="s">
        <v>285</v>
      </c>
    </row>
    <row r="48" spans="1:4" ht="12.75" customHeight="1">
      <c r="A48" s="34" t="s">
        <v>193</v>
      </c>
      <c r="B48" s="24" t="s">
        <v>227</v>
      </c>
      <c r="C48" s="41" t="s">
        <v>286</v>
      </c>
    </row>
    <row r="49" spans="1:4" ht="12.75" customHeight="1">
      <c r="A49" s="34" t="s">
        <v>196</v>
      </c>
      <c r="B49" s="24" t="s">
        <v>227</v>
      </c>
      <c r="C49" s="41" t="s">
        <v>287</v>
      </c>
      <c r="D49" s="44" t="s">
        <v>288</v>
      </c>
    </row>
    <row r="50" spans="1:4" ht="12.75" customHeight="1">
      <c r="A50" s="34" t="s">
        <v>199</v>
      </c>
      <c r="B50" s="24" t="s">
        <v>231</v>
      </c>
      <c r="C50" s="24" t="s">
        <v>289</v>
      </c>
    </row>
    <row r="51" spans="1:4" ht="12.75" customHeight="1">
      <c r="A51" s="24"/>
      <c r="B51" s="24" t="s">
        <v>233</v>
      </c>
      <c r="C51" s="24" t="s">
        <v>290</v>
      </c>
    </row>
    <row r="52" spans="1:4" ht="12.75" customHeight="1">
      <c r="A52" s="34"/>
      <c r="B52" s="24"/>
      <c r="C52" s="36" t="s">
        <v>291</v>
      </c>
    </row>
    <row r="53" spans="1:4" ht="12.75" customHeight="1">
      <c r="A53" s="34" t="s">
        <v>203</v>
      </c>
      <c r="B53" s="24" t="s">
        <v>238</v>
      </c>
      <c r="C53" s="36" t="s">
        <v>292</v>
      </c>
    </row>
    <row r="54" spans="1:4" ht="12.75" customHeight="1">
      <c r="A54" s="34" t="s">
        <v>205</v>
      </c>
      <c r="B54" s="24" t="s">
        <v>227</v>
      </c>
      <c r="C54" s="41" t="s">
        <v>293</v>
      </c>
      <c r="D54" s="44" t="s">
        <v>294</v>
      </c>
    </row>
    <row r="55" spans="1:4" ht="12.75" customHeight="1">
      <c r="A55" s="34" t="s">
        <v>207</v>
      </c>
      <c r="B55" s="24" t="s">
        <v>231</v>
      </c>
      <c r="C55" s="24" t="s">
        <v>295</v>
      </c>
    </row>
    <row r="56" spans="1:4" ht="12.75" customHeight="1">
      <c r="A56" s="24"/>
      <c r="B56" s="24" t="s">
        <v>233</v>
      </c>
      <c r="C56" s="41" t="s">
        <v>296</v>
      </c>
    </row>
    <row r="57" spans="1:4" ht="12.75" customHeight="1">
      <c r="A57" s="33"/>
      <c r="B57" s="118"/>
      <c r="C57" s="28" t="s">
        <v>210</v>
      </c>
    </row>
    <row r="58" spans="1:4" ht="12.75" customHeight="1">
      <c r="A58" s="34" t="s">
        <v>211</v>
      </c>
      <c r="B58" s="24" t="s">
        <v>238</v>
      </c>
      <c r="C58" s="36" t="s">
        <v>297</v>
      </c>
      <c r="D58" s="45"/>
    </row>
    <row r="59" spans="1:4" ht="13.5" customHeight="1">
      <c r="A59" s="34" t="s">
        <v>298</v>
      </c>
      <c r="B59" s="24" t="s">
        <v>227</v>
      </c>
      <c r="C59" s="41" t="s">
        <v>299</v>
      </c>
      <c r="D59" s="45"/>
    </row>
    <row r="60" spans="1:4" ht="12.75" customHeight="1">
      <c r="A60" s="34" t="s">
        <v>217</v>
      </c>
      <c r="B60" s="24" t="s">
        <v>231</v>
      </c>
      <c r="C60" s="41" t="s">
        <v>300</v>
      </c>
      <c r="D60" s="45"/>
    </row>
    <row r="61" spans="1:4" ht="12.75" customHeight="1">
      <c r="A61" s="34"/>
      <c r="B61" s="24" t="s">
        <v>233</v>
      </c>
      <c r="C61" s="24" t="s">
        <v>301</v>
      </c>
      <c r="D61" s="4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9"/>
  <sheetViews>
    <sheetView workbookViewId="0">
      <selection activeCell="H6" sqref="H6"/>
    </sheetView>
  </sheetViews>
  <sheetFormatPr defaultRowHeight="14.4"/>
  <cols>
    <col min="1" max="1" width="6.578125" style="6" customWidth="1"/>
    <col min="2" max="2" width="11.83984375" customWidth="1"/>
    <col min="3" max="3" width="11" customWidth="1"/>
  </cols>
  <sheetData>
    <row r="1" spans="1:3" s="46" customFormat="1">
      <c r="A1" s="48" t="s">
        <v>0</v>
      </c>
      <c r="B1" s="49" t="s">
        <v>1</v>
      </c>
      <c r="C1" s="49" t="s">
        <v>302</v>
      </c>
    </row>
    <row r="2" spans="1:3">
      <c r="A2" s="1" t="s">
        <v>104</v>
      </c>
      <c r="B2" s="46" t="str">
        <f>'Vragenlijst FIAT-Health'!C7</f>
        <v xml:space="preserve"> </v>
      </c>
      <c r="C2" s="46"/>
    </row>
    <row r="3" spans="1:3">
      <c r="A3" s="1" t="s">
        <v>107</v>
      </c>
      <c r="B3" s="46" t="str">
        <f>'Vragenlijst FIAT-Health'!C8</f>
        <v xml:space="preserve"> </v>
      </c>
      <c r="C3" s="46"/>
    </row>
    <row r="4" spans="1:3">
      <c r="A4" s="1" t="s">
        <v>109</v>
      </c>
      <c r="B4" s="46" t="str">
        <f>'Vragenlijst FIAT-Health'!C9</f>
        <v xml:space="preserve"> </v>
      </c>
      <c r="C4" s="46"/>
    </row>
    <row r="5" spans="1:3">
      <c r="A5" s="118" t="s">
        <v>115</v>
      </c>
      <c r="B5" s="46" t="str">
        <f>'Vragenlijst FIAT-Health'!C13</f>
        <v xml:space="preserve"> </v>
      </c>
      <c r="C5" s="46"/>
    </row>
    <row r="6" spans="1:3">
      <c r="A6" s="118" t="s">
        <v>118</v>
      </c>
      <c r="B6" s="46" t="str">
        <f>'Vragenlijst FIAT-Health'!C14</f>
        <v xml:space="preserve"> </v>
      </c>
      <c r="C6" s="46"/>
    </row>
    <row r="7" spans="1:3">
      <c r="A7" s="118" t="s">
        <v>123</v>
      </c>
      <c r="B7" s="46" t="str">
        <f>'Vragenlijst FIAT-Health'!C17</f>
        <v xml:space="preserve"> </v>
      </c>
      <c r="C7" s="46"/>
    </row>
    <row r="8" spans="1:3">
      <c r="A8" s="118" t="s">
        <v>126</v>
      </c>
      <c r="B8" s="46" t="str">
        <f>'Vragenlijst FIAT-Health'!C18</f>
        <v xml:space="preserve"> </v>
      </c>
      <c r="C8" s="46"/>
    </row>
    <row r="9" spans="1:3" s="46" customFormat="1">
      <c r="A9" s="47" t="s">
        <v>241</v>
      </c>
      <c r="B9" s="46" t="str">
        <f>'Vragenlijst FIAT-Health'!C19</f>
        <v xml:space="preserve"> </v>
      </c>
    </row>
    <row r="10" spans="1:3">
      <c r="A10" s="118" t="s">
        <v>130</v>
      </c>
      <c r="B10" s="46" t="str">
        <f>'Vragenlijst FIAT-Health'!C22</f>
        <v xml:space="preserve"> </v>
      </c>
      <c r="C10" s="46"/>
    </row>
    <row r="11" spans="1:3">
      <c r="A11" s="118" t="s">
        <v>134</v>
      </c>
      <c r="B11" s="46" t="str">
        <f>'Vragenlijst FIAT-Health'!C23</f>
        <v xml:space="preserve"> </v>
      </c>
      <c r="C11" s="46"/>
    </row>
    <row r="12" spans="1:3">
      <c r="A12" s="1" t="s">
        <v>138</v>
      </c>
      <c r="B12" s="46" t="str">
        <f>'Vragenlijst FIAT-Health'!C26</f>
        <v xml:space="preserve"> </v>
      </c>
      <c r="C12" s="46"/>
    </row>
    <row r="13" spans="1:3">
      <c r="A13" s="118" t="s">
        <v>141</v>
      </c>
      <c r="B13" s="46" t="str">
        <f>'Vragenlijst FIAT-Health'!C27</f>
        <v xml:space="preserve"> </v>
      </c>
      <c r="C13" s="46"/>
    </row>
    <row r="14" spans="1:3">
      <c r="A14" s="118" t="s">
        <v>145</v>
      </c>
      <c r="B14" s="46" t="str">
        <f>'Vragenlijst FIAT-Health'!C30</f>
        <v xml:space="preserve"> </v>
      </c>
      <c r="C14" s="46"/>
    </row>
    <row r="15" spans="1:3">
      <c r="A15" s="118" t="s">
        <v>148</v>
      </c>
      <c r="B15" s="46" t="str">
        <f>'Vragenlijst FIAT-Health'!C31</f>
        <v xml:space="preserve"> </v>
      </c>
      <c r="C15" s="46"/>
    </row>
    <row r="16" spans="1:3">
      <c r="A16" s="118" t="s">
        <v>152</v>
      </c>
      <c r="B16" s="46" t="str">
        <f>'Vragenlijst FIAT-Health'!C34</f>
        <v xml:space="preserve"> </v>
      </c>
      <c r="C16" s="46"/>
    </row>
    <row r="17" spans="1:2">
      <c r="A17" s="1" t="s">
        <v>155</v>
      </c>
      <c r="B17" s="46" t="str">
        <f>'Vragenlijst FIAT-Health'!C35</f>
        <v xml:space="preserve"> </v>
      </c>
    </row>
    <row r="18" spans="1:2">
      <c r="A18" s="118" t="s">
        <v>161</v>
      </c>
      <c r="B18" s="46" t="str">
        <f>'Vragenlijst FIAT-Health'!C40</f>
        <v xml:space="preserve"> </v>
      </c>
    </row>
    <row r="19" spans="1:2">
      <c r="A19" s="1" t="s">
        <v>164</v>
      </c>
      <c r="B19" s="46" t="str">
        <f>'Vragenlijst FIAT-Health'!C41</f>
        <v xml:space="preserve"> </v>
      </c>
    </row>
    <row r="20" spans="1:2">
      <c r="A20" s="118" t="s">
        <v>168</v>
      </c>
      <c r="B20" s="46" t="str">
        <f>'Vragenlijst FIAT-Health'!C44</f>
        <v xml:space="preserve"> </v>
      </c>
    </row>
    <row r="21" spans="1:2">
      <c r="A21" s="118" t="s">
        <v>170</v>
      </c>
      <c r="B21" s="46" t="str">
        <f>'Vragenlijst FIAT-Health'!C45</f>
        <v xml:space="preserve"> </v>
      </c>
    </row>
    <row r="22" spans="1:2">
      <c r="A22" s="118" t="s">
        <v>173</v>
      </c>
      <c r="B22" s="46" t="str">
        <f>'Vragenlijst FIAT-Health'!C46</f>
        <v xml:space="preserve"> </v>
      </c>
    </row>
    <row r="23" spans="1:2">
      <c r="A23" s="118" t="s">
        <v>176</v>
      </c>
      <c r="B23" s="46" t="str">
        <f>'Vragenlijst FIAT-Health'!C47</f>
        <v xml:space="preserve"> </v>
      </c>
    </row>
    <row r="24" spans="1:2">
      <c r="A24" s="118" t="s">
        <v>179</v>
      </c>
      <c r="B24" s="46" t="str">
        <f>'Vragenlijst FIAT-Health'!C48</f>
        <v xml:space="preserve"> </v>
      </c>
    </row>
    <row r="25" spans="1:2">
      <c r="A25" s="118" t="s">
        <v>183</v>
      </c>
      <c r="B25" s="46" t="str">
        <f>'Vragenlijst FIAT-Health'!C51</f>
        <v xml:space="preserve"> </v>
      </c>
    </row>
    <row r="26" spans="1:2">
      <c r="A26" s="118" t="s">
        <v>185</v>
      </c>
      <c r="B26" s="46" t="str">
        <f>'Vragenlijst FIAT-Health'!C52</f>
        <v xml:space="preserve"> </v>
      </c>
    </row>
    <row r="27" spans="1:2">
      <c r="A27" s="118" t="s">
        <v>188</v>
      </c>
      <c r="B27" s="46" t="str">
        <f>'Vragenlijst FIAT-Health'!C53</f>
        <v xml:space="preserve"> </v>
      </c>
    </row>
    <row r="28" spans="1:2">
      <c r="A28" s="118" t="s">
        <v>191</v>
      </c>
      <c r="B28" s="46" t="str">
        <f>'Vragenlijst FIAT-Health'!C56</f>
        <v xml:space="preserve"> </v>
      </c>
    </row>
    <row r="29" spans="1:2">
      <c r="A29" s="118" t="s">
        <v>193</v>
      </c>
      <c r="B29" s="46" t="str">
        <f>'Vragenlijst FIAT-Health'!C57</f>
        <v xml:space="preserve"> </v>
      </c>
    </row>
    <row r="30" spans="1:2">
      <c r="A30" s="118" t="s">
        <v>196</v>
      </c>
      <c r="B30" s="46" t="str">
        <f>'Vragenlijst FIAT-Health'!C58</f>
        <v xml:space="preserve"> </v>
      </c>
    </row>
    <row r="31" spans="1:2">
      <c r="A31" s="118" t="s">
        <v>199</v>
      </c>
      <c r="B31" s="46" t="str">
        <f>'Vragenlijst FIAT-Health'!C59</f>
        <v xml:space="preserve"> </v>
      </c>
    </row>
    <row r="32" spans="1:2">
      <c r="A32" s="118" t="s">
        <v>203</v>
      </c>
      <c r="B32" s="46" t="str">
        <f>'Vragenlijst FIAT-Health'!C62</f>
        <v xml:space="preserve"> </v>
      </c>
    </row>
    <row r="33" spans="1:2">
      <c r="A33" s="118" t="s">
        <v>205</v>
      </c>
      <c r="B33" s="46" t="str">
        <f>'Vragenlijst FIAT-Health'!C63</f>
        <v xml:space="preserve"> </v>
      </c>
    </row>
    <row r="34" spans="1:2">
      <c r="A34" s="118" t="s">
        <v>207</v>
      </c>
      <c r="B34" s="46" t="str">
        <f>'Vragenlijst FIAT-Health'!C64</f>
        <v xml:space="preserve"> </v>
      </c>
    </row>
    <row r="35" spans="1:2">
      <c r="A35" s="47" t="s">
        <v>211</v>
      </c>
      <c r="B35" s="46" t="str">
        <f>'Vragenlijst FIAT-Health'!C67</f>
        <v xml:space="preserve"> </v>
      </c>
    </row>
    <row r="36" spans="1:2">
      <c r="A36" s="47" t="s">
        <v>298</v>
      </c>
      <c r="B36" s="46" t="str">
        <f>'Vragenlijst FIAT-Health'!C68</f>
        <v xml:space="preserve"> </v>
      </c>
    </row>
    <row r="37" spans="1:2">
      <c r="A37" s="47" t="s">
        <v>217</v>
      </c>
      <c r="B37" s="46" t="str">
        <f>'Vragenlijst FIAT-Health'!C69</f>
        <v xml:space="preserve"> </v>
      </c>
    </row>
    <row r="38" spans="1:2">
      <c r="A38" s="6">
        <v>14</v>
      </c>
      <c r="B38" s="46" t="str">
        <f>'Vragenlijst FIAT-Health'!C75</f>
        <v xml:space="preserve"> </v>
      </c>
    </row>
    <row r="39" spans="1:2">
      <c r="A39" s="6">
        <v>15</v>
      </c>
      <c r="B39" s="46" t="str">
        <f>'Vragenlijst FIAT-Health'!C77</f>
        <v xml:space="preserve"> </v>
      </c>
    </row>
  </sheetData>
  <sheetProtection password="C8AF"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6"/>
  <sheetViews>
    <sheetView showGridLines="0" showRowColHeaders="0" topLeftCell="A22" zoomScale="130" zoomScaleNormal="130" workbookViewId="0">
      <selection activeCell="B33" sqref="B33:C35"/>
    </sheetView>
  </sheetViews>
  <sheetFormatPr defaultRowHeight="14.4"/>
  <cols>
    <col min="1" max="1" width="5.83984375" style="46" customWidth="1"/>
    <col min="2" max="2" width="71" customWidth="1"/>
    <col min="3" max="3" width="14.15625" customWidth="1"/>
  </cols>
  <sheetData>
    <row r="1" spans="1:4" ht="15" customHeight="1">
      <c r="A1" s="7"/>
      <c r="B1" s="196" t="s">
        <v>303</v>
      </c>
      <c r="C1" s="196"/>
      <c r="D1" s="69"/>
    </row>
    <row r="2" spans="1:4" ht="15.75" customHeight="1" thickBot="1">
      <c r="A2" s="7"/>
      <c r="B2" s="197"/>
      <c r="C2" s="197"/>
      <c r="D2" s="55"/>
    </row>
    <row r="3" spans="1:4" ht="45.75" customHeight="1" thickTop="1">
      <c r="A3" s="7"/>
      <c r="B3" s="198" t="s">
        <v>304</v>
      </c>
      <c r="C3" s="198"/>
      <c r="D3" s="55"/>
    </row>
    <row r="4" spans="1:4" s="46" customFormat="1">
      <c r="A4" s="7"/>
      <c r="B4" s="88"/>
      <c r="C4" s="7"/>
      <c r="D4" s="55"/>
    </row>
    <row r="5" spans="1:4" s="46" customFormat="1" ht="16.8" thickBot="1">
      <c r="A5" s="7"/>
      <c r="B5" s="106" t="s">
        <v>305</v>
      </c>
      <c r="C5" s="105"/>
      <c r="D5" s="55"/>
    </row>
    <row r="6" spans="1:4" ht="15.75" customHeight="1" thickTop="1">
      <c r="A6" s="7"/>
      <c r="B6" s="104"/>
      <c r="C6" s="104"/>
      <c r="D6" s="55"/>
    </row>
    <row r="7" spans="1:4" s="46" customFormat="1" ht="15.75" customHeight="1">
      <c r="A7" s="7"/>
      <c r="B7" s="89" t="s">
        <v>306</v>
      </c>
      <c r="C7" s="7"/>
      <c r="D7" s="55"/>
    </row>
    <row r="8" spans="1:4" s="46" customFormat="1" ht="15.75" customHeight="1">
      <c r="A8" s="7"/>
      <c r="B8" s="199"/>
      <c r="C8" s="200"/>
      <c r="D8" s="55"/>
    </row>
    <row r="9" spans="1:4">
      <c r="A9" s="7"/>
      <c r="B9" s="201"/>
      <c r="C9" s="202"/>
      <c r="D9" s="55"/>
    </row>
    <row r="10" spans="1:4">
      <c r="A10" s="7"/>
      <c r="B10" s="203"/>
      <c r="C10" s="204"/>
      <c r="D10" s="55"/>
    </row>
    <row r="11" spans="1:4">
      <c r="A11" s="7"/>
      <c r="B11" s="103"/>
      <c r="C11" s="103"/>
      <c r="D11" s="55"/>
    </row>
    <row r="12" spans="1:4" ht="28.8">
      <c r="A12" s="7"/>
      <c r="B12" s="89" t="s">
        <v>307</v>
      </c>
      <c r="C12" s="7"/>
      <c r="D12" s="55"/>
    </row>
    <row r="13" spans="1:4">
      <c r="A13" s="7"/>
      <c r="B13" s="199"/>
      <c r="C13" s="200"/>
      <c r="D13" s="55"/>
    </row>
    <row r="14" spans="1:4">
      <c r="A14" s="7"/>
      <c r="B14" s="201"/>
      <c r="C14" s="202"/>
      <c r="D14" s="55"/>
    </row>
    <row r="15" spans="1:4">
      <c r="A15" s="7"/>
      <c r="B15" s="203"/>
      <c r="C15" s="204"/>
      <c r="D15" s="55"/>
    </row>
    <row r="16" spans="1:4">
      <c r="A16" s="7"/>
      <c r="B16" s="90"/>
      <c r="C16" s="7"/>
      <c r="D16" s="55"/>
    </row>
    <row r="17" spans="1:4" ht="28.8">
      <c r="A17" s="7"/>
      <c r="B17" s="89" t="s">
        <v>308</v>
      </c>
      <c r="C17" s="7"/>
      <c r="D17" s="55"/>
    </row>
    <row r="18" spans="1:4">
      <c r="A18" s="7"/>
      <c r="B18" s="199"/>
      <c r="C18" s="200"/>
      <c r="D18" s="55"/>
    </row>
    <row r="19" spans="1:4">
      <c r="A19" s="7"/>
      <c r="B19" s="201"/>
      <c r="C19" s="202"/>
      <c r="D19" s="55"/>
    </row>
    <row r="20" spans="1:4">
      <c r="A20" s="7"/>
      <c r="B20" s="203"/>
      <c r="C20" s="204"/>
      <c r="D20" s="55"/>
    </row>
    <row r="21" spans="1:4">
      <c r="A21" s="7"/>
      <c r="B21" s="89"/>
      <c r="C21" s="7"/>
      <c r="D21" s="55"/>
    </row>
    <row r="22" spans="1:4">
      <c r="A22" s="7"/>
      <c r="B22" s="91" t="s">
        <v>309</v>
      </c>
      <c r="C22" s="7"/>
      <c r="D22" s="55"/>
    </row>
    <row r="23" spans="1:4">
      <c r="A23" s="7"/>
      <c r="B23" s="199"/>
      <c r="C23" s="200"/>
      <c r="D23" s="55"/>
    </row>
    <row r="24" spans="1:4">
      <c r="A24" s="7"/>
      <c r="B24" s="201"/>
      <c r="C24" s="202"/>
      <c r="D24" s="55"/>
    </row>
    <row r="25" spans="1:4">
      <c r="A25" s="7"/>
      <c r="B25" s="203"/>
      <c r="C25" s="204"/>
      <c r="D25" s="55"/>
    </row>
    <row r="26" spans="1:4">
      <c r="A26" s="7"/>
      <c r="B26" s="73"/>
      <c r="C26" s="73"/>
      <c r="D26" s="55"/>
    </row>
    <row r="27" spans="1:4">
      <c r="A27" s="7"/>
      <c r="B27" s="89" t="s">
        <v>310</v>
      </c>
      <c r="C27" s="7"/>
      <c r="D27" s="55"/>
    </row>
    <row r="28" spans="1:4">
      <c r="A28" s="7"/>
      <c r="B28" s="199"/>
      <c r="C28" s="200"/>
      <c r="D28" s="55"/>
    </row>
    <row r="29" spans="1:4">
      <c r="A29" s="7"/>
      <c r="B29" s="201"/>
      <c r="C29" s="202"/>
      <c r="D29" s="55"/>
    </row>
    <row r="30" spans="1:4" s="46" customFormat="1">
      <c r="A30" s="7"/>
      <c r="B30" s="203"/>
      <c r="C30" s="204"/>
      <c r="D30" s="55"/>
    </row>
    <row r="31" spans="1:4">
      <c r="A31" s="7"/>
      <c r="B31" s="90"/>
      <c r="C31" s="7"/>
      <c r="D31" s="55"/>
    </row>
    <row r="32" spans="1:4">
      <c r="A32" s="7"/>
      <c r="B32" s="89" t="s">
        <v>311</v>
      </c>
      <c r="C32" s="7"/>
      <c r="D32" s="55"/>
    </row>
    <row r="33" spans="1:4">
      <c r="A33" s="7"/>
      <c r="B33" s="190"/>
      <c r="C33" s="191"/>
      <c r="D33" s="55"/>
    </row>
    <row r="34" spans="1:4">
      <c r="A34" s="7"/>
      <c r="B34" s="192"/>
      <c r="C34" s="193"/>
      <c r="D34" s="115"/>
    </row>
    <row r="35" spans="1:4">
      <c r="A35" s="114"/>
      <c r="B35" s="194"/>
      <c r="C35" s="195"/>
      <c r="D35" s="55"/>
    </row>
    <row r="36" spans="1:4" ht="14.7" thickBot="1">
      <c r="A36" s="71"/>
      <c r="B36" s="71"/>
      <c r="C36" s="71"/>
      <c r="D36" s="72"/>
    </row>
  </sheetData>
  <sheetProtection selectLockedCells="1"/>
  <mergeCells count="8">
    <mergeCell ref="B33:C35"/>
    <mergeCell ref="B1:C2"/>
    <mergeCell ref="B3:C3"/>
    <mergeCell ref="B8:C10"/>
    <mergeCell ref="B23:C25"/>
    <mergeCell ref="B28:C30"/>
    <mergeCell ref="B13:C15"/>
    <mergeCell ref="B18:C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0"/>
  <sheetViews>
    <sheetView workbookViewId="0">
      <selection activeCell="A10" sqref="A10"/>
    </sheetView>
  </sheetViews>
  <sheetFormatPr defaultRowHeight="14.4"/>
  <cols>
    <col min="1" max="1" width="33.578125" customWidth="1"/>
    <col min="2" max="2" width="50.68359375" customWidth="1"/>
  </cols>
  <sheetData>
    <row r="1" spans="1:2">
      <c r="A1" s="112" t="s">
        <v>312</v>
      </c>
      <c r="B1" s="23" t="s">
        <v>313</v>
      </c>
    </row>
    <row r="2" spans="1:2">
      <c r="A2" s="31" t="s">
        <v>314</v>
      </c>
      <c r="B2" s="23" t="s">
        <v>315</v>
      </c>
    </row>
    <row r="3" spans="1:2">
      <c r="A3" s="31" t="s">
        <v>316</v>
      </c>
      <c r="B3" s="23" t="s">
        <v>317</v>
      </c>
    </row>
    <row r="4" spans="1:2">
      <c r="A4" s="31" t="s">
        <v>318</v>
      </c>
      <c r="B4" s="23" t="s">
        <v>319</v>
      </c>
    </row>
    <row r="5" spans="1:2">
      <c r="A5" s="31" t="s">
        <v>29</v>
      </c>
      <c r="B5" s="23" t="s">
        <v>320</v>
      </c>
    </row>
    <row r="6" spans="1:2">
      <c r="A6" s="31" t="s">
        <v>30</v>
      </c>
      <c r="B6" s="23" t="s">
        <v>321</v>
      </c>
    </row>
    <row r="7" spans="1:2">
      <c r="A7" s="31" t="s">
        <v>322</v>
      </c>
      <c r="B7" s="23" t="s">
        <v>323</v>
      </c>
    </row>
    <row r="8" spans="1:2">
      <c r="A8" s="31" t="s">
        <v>324</v>
      </c>
      <c r="B8" s="23" t="s">
        <v>325</v>
      </c>
    </row>
    <row r="9" spans="1:2">
      <c r="A9" s="31" t="s">
        <v>326</v>
      </c>
      <c r="B9" s="23" t="s">
        <v>327</v>
      </c>
    </row>
    <row r="10" spans="1:2">
      <c r="A10" s="31" t="s">
        <v>5</v>
      </c>
      <c r="B10" s="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Vragenlijst FIAT-Health</vt:lpstr>
      <vt:lpstr>Samenvattend overzicht</vt:lpstr>
      <vt:lpstr>Schaalinvoer</vt:lpstr>
      <vt:lpstr>Toelichting bij de vragen</vt:lpstr>
      <vt:lpstr>Aandachtspunten</vt:lpstr>
      <vt:lpstr>Voorbereiding Data</vt:lpstr>
      <vt:lpstr>Evaluatie</vt:lpstr>
      <vt:lpstr>Glossery</vt:lpstr>
      <vt:lpstr>'Toelichting bij de vragen'!_Ref458767030</vt:lpstr>
      <vt:lpstr>'Toelichting bij de vragen'!_Ref458767094</vt:lpstr>
      <vt:lpstr>'Toelichting bij de vragen'!_Ref458767111</vt:lpstr>
      <vt:lpstr>'Toelichting bij de vragen'!_Ref458767136</vt:lpstr>
      <vt:lpstr>'Toelichting bij de vragen'!_Ref458767154</vt:lpstr>
      <vt:lpstr>'Toelichting bij de vragen'!_Ref458767169</vt:lpstr>
      <vt:lpstr>'Toelichting bij de vragen'!_Ref458767210</vt:lpstr>
      <vt:lpstr>'Toelichting bij de vragen'!_Ref458767275</vt:lpstr>
      <vt:lpstr>'Toelichting bij de vragen'!_Ref458767342</vt:lpstr>
      <vt:lpstr>'Toelichting bij de vragen'!_Ref458767358</vt:lpstr>
      <vt:lpstr>'Toelichting bij de vragen'!_Ref458767375</vt:lpstr>
      <vt:lpstr>Aandachtspunten!Herkomst</vt:lpstr>
    </vt:vector>
  </TitlesOfParts>
  <Manager/>
  <Company>AMC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R.G. Gerrits</dc:creator>
  <cp:keywords/>
  <dc:description/>
  <cp:lastModifiedBy>Reinie Gerrits</cp:lastModifiedBy>
  <cp:revision/>
  <dcterms:created xsi:type="dcterms:W3CDTF">2016-10-10T08:41:54Z</dcterms:created>
  <dcterms:modified xsi:type="dcterms:W3CDTF">2019-06-27T18:04:36Z</dcterms:modified>
  <cp:category/>
  <cp:contentStatus/>
</cp:coreProperties>
</file>