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o9\Dropbox\Research\Manuscripts\eHealthWorkforce-Ghana\Supplementary\"/>
    </mc:Choice>
  </mc:AlternateContent>
  <bookViews>
    <workbookView xWindow="0" yWindow="0" windowWidth="21570" windowHeight="8535" activeTab="6"/>
  </bookViews>
  <sheets>
    <sheet name="ServiceActivities" sheetId="1" r:id="rId1"/>
    <sheet name="SupportActivities" sheetId="2" r:id="rId2"/>
    <sheet name="AdditionalActivities" sheetId="3" r:id="rId3"/>
    <sheet name="LA" sheetId="5" r:id="rId4"/>
    <sheet name="Ridge" sheetId="6" r:id="rId5"/>
    <sheet name="UG" sheetId="7" r:id="rId6"/>
    <sheet name="Sufficiency_IT" sheetId="9" r:id="rId7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2" i="6"/>
  <c r="C12" i="5"/>
  <c r="E29" i="7" l="1"/>
  <c r="C28" i="7"/>
  <c r="E28" i="7" s="1"/>
  <c r="E27" i="7"/>
  <c r="E26" i="7"/>
  <c r="E25" i="7"/>
  <c r="E24" i="7"/>
  <c r="C11" i="7"/>
  <c r="B5" i="7"/>
  <c r="C13" i="7" s="1"/>
  <c r="E29" i="6"/>
  <c r="C28" i="6"/>
  <c r="E28" i="6" s="1"/>
  <c r="E27" i="6"/>
  <c r="E26" i="6"/>
  <c r="E25" i="6"/>
  <c r="E24" i="6"/>
  <c r="E19" i="6"/>
  <c r="C11" i="6"/>
  <c r="B5" i="6"/>
  <c r="C13" i="6" s="1"/>
  <c r="E29" i="5"/>
  <c r="E27" i="5"/>
  <c r="E26" i="5"/>
  <c r="E25" i="5"/>
  <c r="E24" i="5"/>
  <c r="C28" i="5"/>
  <c r="E28" i="5" s="1"/>
  <c r="E19" i="5"/>
  <c r="C14" i="5"/>
  <c r="B5" i="5"/>
  <c r="D11" i="2"/>
  <c r="E19" i="7" s="1"/>
  <c r="D12" i="2"/>
  <c r="E20" i="5" s="1"/>
  <c r="E20" i="6" l="1"/>
  <c r="E20" i="7"/>
  <c r="E30" i="6"/>
  <c r="E31" i="6" s="1"/>
  <c r="E30" i="7"/>
  <c r="E31" i="7" s="1"/>
  <c r="C14" i="7"/>
  <c r="C14" i="6"/>
  <c r="E12" i="3" l="1"/>
  <c r="C13" i="5" l="1"/>
  <c r="C11" i="5"/>
  <c r="E9" i="3"/>
  <c r="E14" i="3"/>
  <c r="E13" i="3"/>
  <c r="E11" i="3"/>
  <c r="E10" i="3"/>
  <c r="D10" i="2"/>
  <c r="D9" i="2"/>
  <c r="C11" i="1"/>
  <c r="D11" i="1" s="1"/>
  <c r="C12" i="1"/>
  <c r="D12" i="1" s="1"/>
  <c r="C13" i="1"/>
  <c r="D13" i="1" s="1"/>
  <c r="C10" i="1"/>
  <c r="D10" i="1" s="1"/>
  <c r="D14" i="7" l="1"/>
  <c r="E14" i="7" s="1"/>
  <c r="D14" i="6"/>
  <c r="E14" i="6" s="1"/>
  <c r="D12" i="6"/>
  <c r="E12" i="6" s="1"/>
  <c r="D12" i="7"/>
  <c r="E12" i="7" s="1"/>
  <c r="E18" i="6"/>
  <c r="E18" i="5"/>
  <c r="E18" i="7"/>
  <c r="D13" i="7"/>
  <c r="E13" i="7" s="1"/>
  <c r="D13" i="6"/>
  <c r="E13" i="6" s="1"/>
  <c r="D11" i="5"/>
  <c r="E11" i="5" s="1"/>
  <c r="D11" i="7"/>
  <c r="E11" i="7" s="1"/>
  <c r="D11" i="6"/>
  <c r="E11" i="6" s="1"/>
  <c r="E17" i="7"/>
  <c r="E21" i="7" s="1"/>
  <c r="E22" i="7" s="1"/>
  <c r="E17" i="6"/>
  <c r="E21" i="6" s="1"/>
  <c r="E22" i="6" s="1"/>
  <c r="E17" i="5"/>
  <c r="E30" i="5"/>
  <c r="E31" i="5" s="1"/>
  <c r="D13" i="2"/>
  <c r="D14" i="5"/>
  <c r="E14" i="5" s="1"/>
  <c r="E21" i="5"/>
  <c r="E22" i="5" s="1"/>
  <c r="D12" i="5"/>
  <c r="E12" i="5" s="1"/>
  <c r="D13" i="5"/>
  <c r="E13" i="5" s="1"/>
  <c r="E15" i="6" l="1"/>
  <c r="E32" i="6" s="1"/>
  <c r="E15" i="7"/>
  <c r="E32" i="7" s="1"/>
  <c r="E15" i="5"/>
  <c r="E32" i="5" s="1"/>
  <c r="E4" i="9" l="1"/>
  <c r="G4" i="9"/>
  <c r="G5" i="9"/>
  <c r="E5" i="9"/>
  <c r="E7" i="9"/>
  <c r="G7" i="9"/>
  <c r="E6" i="9"/>
  <c r="G6" i="9"/>
  <c r="G2" i="9"/>
  <c r="E2" i="9"/>
  <c r="G3" i="9"/>
  <c r="E3" i="9"/>
</calcChain>
</file>

<file path=xl/sharedStrings.xml><?xml version="1.0" encoding="utf-8"?>
<sst xmlns="http://schemas.openxmlformats.org/spreadsheetml/2006/main" count="225" uniqueCount="78">
  <si>
    <t>Average available working hours in a day</t>
  </si>
  <si>
    <t>Average working days in a week</t>
  </si>
  <si>
    <t>Average working hours in a week</t>
  </si>
  <si>
    <t>Average working hours in a year</t>
  </si>
  <si>
    <t>Average working days in a year</t>
  </si>
  <si>
    <t>Unit time (Hours)</t>
  </si>
  <si>
    <t>Standard workload</t>
  </si>
  <si>
    <t>Unit time (Minutes)</t>
  </si>
  <si>
    <t>Standard workload (cases)</t>
  </si>
  <si>
    <t>Workload components</t>
  </si>
  <si>
    <t>CAS (actual working time)</t>
  </si>
  <si>
    <t>CAS % (percentage working time)</t>
  </si>
  <si>
    <t>Hours /Day</t>
  </si>
  <si>
    <t xml:space="preserve">Meetings </t>
  </si>
  <si>
    <t>Hours /Month</t>
  </si>
  <si>
    <t>Unit</t>
  </si>
  <si>
    <t>Total CAS %</t>
  </si>
  <si>
    <t>No of Staff</t>
  </si>
  <si>
    <t>Hours /Week</t>
  </si>
  <si>
    <t>Annual IAS (for all staff performaing activity)</t>
  </si>
  <si>
    <t>Staff category:</t>
  </si>
  <si>
    <t xml:space="preserve">AWT:  </t>
  </si>
  <si>
    <t>Workload component</t>
  </si>
  <si>
    <t>Health service activity of all HIM cadre</t>
  </si>
  <si>
    <t>Annual workload</t>
  </si>
  <si>
    <t>Required number of staff</t>
  </si>
  <si>
    <t>A. Total required staff for health service activities</t>
  </si>
  <si>
    <t>Support activities of all cadres</t>
  </si>
  <si>
    <t>2 hours per day</t>
  </si>
  <si>
    <t>3 hours per month</t>
  </si>
  <si>
    <t>Total CAS percentage</t>
  </si>
  <si>
    <t>B. Category allowance factor: {1 / [1 - (total CAS percentage / 100)]}</t>
  </si>
  <si>
    <t>Additional activities of certain cadre members</t>
  </si>
  <si>
    <t>No. of staff performing the work</t>
  </si>
  <si>
    <t>IAS (actual working time/case per person)</t>
  </si>
  <si>
    <t>Total IAS in a year</t>
  </si>
  <si>
    <t>C. Individual allowance factor (Annual total IAS /AWT)</t>
  </si>
  <si>
    <t>CAS (% working time)</t>
  </si>
  <si>
    <t>Total required number of staff based on WISN: (A * B + C)</t>
  </si>
  <si>
    <t>Health facility</t>
  </si>
  <si>
    <t>Current number</t>
  </si>
  <si>
    <t>Shortage or excess</t>
  </si>
  <si>
    <t>Workforce problem</t>
  </si>
  <si>
    <t>WISN ratio</t>
  </si>
  <si>
    <t>Workload pressure</t>
  </si>
  <si>
    <t>Required no., based on WISN</t>
  </si>
  <si>
    <t>Shortage</t>
  </si>
  <si>
    <t>Surplus</t>
  </si>
  <si>
    <t>None</t>
  </si>
  <si>
    <t>High</t>
  </si>
  <si>
    <t>Techinical support for staff and end-users</t>
  </si>
  <si>
    <t>Number of staff</t>
  </si>
  <si>
    <t>Number of PC and accessories</t>
  </si>
  <si>
    <t>Software installation</t>
  </si>
  <si>
    <t>Hardware installation</t>
  </si>
  <si>
    <t>Troubleshooting</t>
  </si>
  <si>
    <t>System checks</t>
  </si>
  <si>
    <t>System upgrades</t>
  </si>
  <si>
    <t>Training and workshop</t>
  </si>
  <si>
    <t>Network administration</t>
  </si>
  <si>
    <t>Database administration</t>
  </si>
  <si>
    <t>Server administration</t>
  </si>
  <si>
    <t>Administrative duties</t>
  </si>
  <si>
    <t>Staff training and supervision</t>
  </si>
  <si>
    <t>Presendations and report writing</t>
  </si>
  <si>
    <t>Average number of Computer hardware</t>
  </si>
  <si>
    <t>8 hours per month</t>
  </si>
  <si>
    <t xml:space="preserve"> IT at LA General Hospital</t>
  </si>
  <si>
    <t>Total no. of IT staff</t>
  </si>
  <si>
    <t>Total no. of hospital staff</t>
  </si>
  <si>
    <t xml:space="preserve"> IT at UG Hospital</t>
  </si>
  <si>
    <t xml:space="preserve"> IT at Ridge Hospital</t>
  </si>
  <si>
    <t>Staff mix</t>
  </si>
  <si>
    <t>F</t>
  </si>
  <si>
    <t>F + P</t>
  </si>
  <si>
    <t xml:space="preserve">UG </t>
  </si>
  <si>
    <t>Ridge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</si>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</sst>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0" sqref="A10"/>
    </sheetView>
  </sheetViews>
  <sheetFormatPr defaultRowHeight="15" x14ac:dyDescent="0.25"/>
  <cols>
    <col min="1" max="1" width="38.5703125" customWidth="1"/>
    <col min="2" max="2" width="19.85546875" customWidth="1"/>
    <col min="3" max="3" width="18.28515625" customWidth="1"/>
    <col min="4" max="4" width="29.85546875" customWidth="1"/>
  </cols>
  <sheetData>
    <row r="1" spans="1:4" x14ac:dyDescent="0.25">
      <c r="A1" t="s">
        <v>0</v>
      </c>
      <c r="B1">
        <v>8</v>
      </c>
    </row>
    <row r="2" spans="1:4" x14ac:dyDescent="0.25">
      <c r="A2" t="s">
        <v>1</v>
      </c>
      <c r="B2">
        <v>5</v>
      </c>
    </row>
    <row r="3" spans="1:4" x14ac:dyDescent="0.25">
      <c r="A3" t="s">
        <v>2</v>
      </c>
      <c r="B3">
        <v>40</v>
      </c>
    </row>
    <row r="4" spans="1:4" x14ac:dyDescent="0.25">
      <c r="A4" t="s">
        <v>4</v>
      </c>
      <c r="B4">
        <v>205</v>
      </c>
    </row>
    <row r="5" spans="1:4" x14ac:dyDescent="0.25">
      <c r="A5" t="s">
        <v>3</v>
      </c>
      <c r="B5">
        <v>1640</v>
      </c>
    </row>
    <row r="6" spans="1:4" x14ac:dyDescent="0.25">
      <c r="A6" t="s">
        <v>51</v>
      </c>
    </row>
    <row r="7" spans="1:4" x14ac:dyDescent="0.25">
      <c r="A7" t="s">
        <v>52</v>
      </c>
    </row>
    <row r="9" spans="1:4" ht="15.75" x14ac:dyDescent="0.25">
      <c r="A9" s="2" t="s">
        <v>22</v>
      </c>
      <c r="B9" s="2" t="s">
        <v>7</v>
      </c>
      <c r="C9" s="2" t="s">
        <v>5</v>
      </c>
      <c r="D9" s="2" t="s">
        <v>8</v>
      </c>
    </row>
    <row r="10" spans="1:4" ht="15.75" x14ac:dyDescent="0.25">
      <c r="A10" s="3" t="s">
        <v>50</v>
      </c>
      <c r="B10" s="3">
        <v>45</v>
      </c>
      <c r="C10" s="4">
        <f>B10/60</f>
        <v>0.75</v>
      </c>
      <c r="D10" s="5">
        <f>B5/C10</f>
        <v>2186.6666666666665</v>
      </c>
    </row>
    <row r="11" spans="1:4" ht="15.75" x14ac:dyDescent="0.25">
      <c r="A11" s="3" t="s">
        <v>53</v>
      </c>
      <c r="B11" s="3">
        <v>30</v>
      </c>
      <c r="C11" s="4">
        <f t="shared" ref="C11:C13" si="0">B11/60</f>
        <v>0.5</v>
      </c>
      <c r="D11" s="5">
        <f>B5/C11</f>
        <v>3280</v>
      </c>
    </row>
    <row r="12" spans="1:4" ht="15.75" x14ac:dyDescent="0.25">
      <c r="A12" s="1" t="s">
        <v>54</v>
      </c>
      <c r="B12" s="1">
        <v>25</v>
      </c>
      <c r="C12" s="4">
        <f t="shared" si="0"/>
        <v>0.41666666666666669</v>
      </c>
      <c r="D12" s="5">
        <f>B5/C12</f>
        <v>3936</v>
      </c>
    </row>
    <row r="13" spans="1:4" ht="15.75" x14ac:dyDescent="0.25">
      <c r="A13" s="6" t="s">
        <v>55</v>
      </c>
      <c r="B13" s="6">
        <v>60</v>
      </c>
      <c r="C13" s="4">
        <f t="shared" si="0"/>
        <v>1</v>
      </c>
      <c r="D13" s="5">
        <f>B5/C13</f>
        <v>1640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5" x14ac:dyDescent="0.25"/>
  <cols>
    <col min="1" max="1" width="37.85546875" customWidth="1"/>
    <col min="2" max="2" width="26.42578125" customWidth="1"/>
    <col min="3" max="3" width="24.5703125" customWidth="1"/>
    <col min="4" max="4" width="34.7109375" customWidth="1"/>
  </cols>
  <sheetData>
    <row r="1" spans="1:4" x14ac:dyDescent="0.25">
      <c r="A1" s="7" t="s">
        <v>0</v>
      </c>
      <c r="B1" s="7">
        <v>8</v>
      </c>
      <c r="C1" s="7"/>
    </row>
    <row r="2" spans="1:4" x14ac:dyDescent="0.25">
      <c r="A2" s="7" t="s">
        <v>1</v>
      </c>
      <c r="B2" s="7">
        <v>5</v>
      </c>
      <c r="C2" s="7"/>
    </row>
    <row r="3" spans="1:4" x14ac:dyDescent="0.25">
      <c r="A3" s="7" t="s">
        <v>2</v>
      </c>
      <c r="B3" s="7">
        <v>40</v>
      </c>
      <c r="C3" s="7"/>
    </row>
    <row r="4" spans="1:4" x14ac:dyDescent="0.25">
      <c r="A4" s="7" t="s">
        <v>4</v>
      </c>
      <c r="B4" s="7">
        <v>205</v>
      </c>
      <c r="C4" s="7"/>
    </row>
    <row r="5" spans="1:4" x14ac:dyDescent="0.25">
      <c r="A5" s="7" t="s">
        <v>3</v>
      </c>
      <c r="B5" s="7">
        <v>1640</v>
      </c>
      <c r="C5" s="7"/>
    </row>
    <row r="8" spans="1:4" ht="15.75" x14ac:dyDescent="0.25">
      <c r="A8" s="2" t="s">
        <v>9</v>
      </c>
      <c r="B8" s="2" t="s">
        <v>10</v>
      </c>
      <c r="C8" s="2" t="s">
        <v>15</v>
      </c>
      <c r="D8" s="2" t="s">
        <v>11</v>
      </c>
    </row>
    <row r="9" spans="1:4" ht="15.75" x14ac:dyDescent="0.25">
      <c r="A9" s="6" t="s">
        <v>56</v>
      </c>
      <c r="B9" s="6">
        <v>2</v>
      </c>
      <c r="C9" s="6" t="s">
        <v>12</v>
      </c>
      <c r="D9" s="8">
        <f>((B9*B4)/B5)*100</f>
        <v>25</v>
      </c>
    </row>
    <row r="10" spans="1:4" ht="15.75" x14ac:dyDescent="0.25">
      <c r="A10" s="6" t="s">
        <v>57</v>
      </c>
      <c r="B10" s="6">
        <v>2</v>
      </c>
      <c r="C10" s="6" t="s">
        <v>12</v>
      </c>
      <c r="D10" s="8">
        <f>((B10*B4)/B5)*100</f>
        <v>25</v>
      </c>
    </row>
    <row r="11" spans="1:4" ht="15.75" x14ac:dyDescent="0.25">
      <c r="A11" s="6" t="s">
        <v>58</v>
      </c>
      <c r="B11" s="6">
        <v>8</v>
      </c>
      <c r="C11" s="9" t="s">
        <v>14</v>
      </c>
      <c r="D11" s="8">
        <f>((B11*12)/B5)*100</f>
        <v>5.8536585365853666</v>
      </c>
    </row>
    <row r="12" spans="1:4" ht="15.75" x14ac:dyDescent="0.25">
      <c r="A12" s="6" t="s">
        <v>13</v>
      </c>
      <c r="B12" s="9">
        <v>3</v>
      </c>
      <c r="C12" s="9" t="s">
        <v>14</v>
      </c>
      <c r="D12" s="8">
        <f>((B12*12)/B5)*100</f>
        <v>2.1951219512195119</v>
      </c>
    </row>
    <row r="13" spans="1:4" ht="15.75" x14ac:dyDescent="0.25">
      <c r="A13" s="10" t="s">
        <v>16</v>
      </c>
      <c r="B13" s="2"/>
      <c r="C13" s="2"/>
      <c r="D13" s="11">
        <f>SUM(D9:D12)</f>
        <v>58.048780487804876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0" sqref="E10"/>
    </sheetView>
  </sheetViews>
  <sheetFormatPr defaultRowHeight="15" x14ac:dyDescent="0.25"/>
  <cols>
    <col min="1" max="1" width="37.7109375" customWidth="1"/>
    <col min="2" max="2" width="11.7109375" customWidth="1"/>
    <col min="3" max="3" width="20.85546875" customWidth="1"/>
    <col min="4" max="4" width="14.42578125" customWidth="1"/>
    <col min="5" max="5" width="25.5703125" customWidth="1"/>
  </cols>
  <sheetData>
    <row r="1" spans="1:5" x14ac:dyDescent="0.25">
      <c r="A1" s="7" t="s">
        <v>0</v>
      </c>
      <c r="B1" s="7">
        <v>8</v>
      </c>
    </row>
    <row r="2" spans="1:5" x14ac:dyDescent="0.25">
      <c r="A2" s="7" t="s">
        <v>1</v>
      </c>
      <c r="B2" s="7">
        <v>5</v>
      </c>
    </row>
    <row r="3" spans="1:5" x14ac:dyDescent="0.25">
      <c r="A3" s="7" t="s">
        <v>2</v>
      </c>
      <c r="B3" s="7">
        <v>40</v>
      </c>
    </row>
    <row r="4" spans="1:5" x14ac:dyDescent="0.25">
      <c r="A4" s="7" t="s">
        <v>4</v>
      </c>
      <c r="B4" s="7">
        <v>205</v>
      </c>
    </row>
    <row r="5" spans="1:5" x14ac:dyDescent="0.25">
      <c r="A5" s="7" t="s">
        <v>3</v>
      </c>
      <c r="B5" s="7">
        <v>1640</v>
      </c>
    </row>
    <row r="8" spans="1:5" ht="47.25" x14ac:dyDescent="0.25">
      <c r="A8" s="12" t="s">
        <v>9</v>
      </c>
      <c r="B8" s="12" t="s">
        <v>17</v>
      </c>
      <c r="C8" s="13" t="s">
        <v>34</v>
      </c>
      <c r="D8" s="12" t="s">
        <v>15</v>
      </c>
      <c r="E8" s="14" t="s">
        <v>19</v>
      </c>
    </row>
    <row r="9" spans="1:5" ht="15.75" x14ac:dyDescent="0.25">
      <c r="A9" s="3" t="s">
        <v>59</v>
      </c>
      <c r="B9" s="3">
        <v>1</v>
      </c>
      <c r="C9" s="3">
        <v>24</v>
      </c>
      <c r="D9" s="3" t="s">
        <v>12</v>
      </c>
      <c r="E9" s="15">
        <f>B9*C9*B4</f>
        <v>4920</v>
      </c>
    </row>
    <row r="10" spans="1:5" ht="15.75" x14ac:dyDescent="0.25">
      <c r="A10" s="3" t="s">
        <v>60</v>
      </c>
      <c r="B10" s="3">
        <v>1</v>
      </c>
      <c r="C10" s="3">
        <v>8</v>
      </c>
      <c r="D10" s="3" t="s">
        <v>12</v>
      </c>
      <c r="E10" s="15">
        <f>B10*C10*B4</f>
        <v>1640</v>
      </c>
    </row>
    <row r="11" spans="1:5" ht="15.75" x14ac:dyDescent="0.25">
      <c r="A11" s="3" t="s">
        <v>61</v>
      </c>
      <c r="B11" s="3">
        <v>1</v>
      </c>
      <c r="C11" s="3">
        <v>24</v>
      </c>
      <c r="D11" s="3" t="s">
        <v>12</v>
      </c>
      <c r="E11" s="15">
        <f>B11*C11*B4</f>
        <v>4920</v>
      </c>
    </row>
    <row r="12" spans="1:5" ht="15.75" x14ac:dyDescent="0.25">
      <c r="A12" s="19" t="s">
        <v>62</v>
      </c>
      <c r="B12" s="19">
        <v>1</v>
      </c>
      <c r="C12" s="19">
        <v>1</v>
      </c>
      <c r="D12" s="19" t="s">
        <v>12</v>
      </c>
      <c r="E12" s="15">
        <f>B12*C12*B4</f>
        <v>205</v>
      </c>
    </row>
    <row r="13" spans="1:5" ht="15.75" x14ac:dyDescent="0.25">
      <c r="A13" s="3" t="s">
        <v>63</v>
      </c>
      <c r="B13" s="3">
        <v>2</v>
      </c>
      <c r="C13" s="3">
        <v>2</v>
      </c>
      <c r="D13" s="3" t="s">
        <v>12</v>
      </c>
      <c r="E13" s="15">
        <f>B13*B5/C13</f>
        <v>1640</v>
      </c>
    </row>
    <row r="14" spans="1:5" ht="15.75" x14ac:dyDescent="0.25">
      <c r="A14" s="3" t="s">
        <v>64</v>
      </c>
      <c r="B14" s="3">
        <v>1</v>
      </c>
      <c r="C14" s="3">
        <v>8</v>
      </c>
      <c r="D14" s="3" t="s">
        <v>18</v>
      </c>
      <c r="E14" s="15">
        <f>B14*C14*52</f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workbookViewId="0">
      <selection activeCell="D24" sqref="D24:D29"/>
    </sheetView>
  </sheetViews>
  <sheetFormatPr defaultRowHeight="15" x14ac:dyDescent="0.25"/>
  <cols>
    <col min="1" max="1" width="28.85546875" customWidth="1"/>
    <col min="2" max="2" width="28" customWidth="1"/>
    <col min="3" max="3" width="16.42578125" customWidth="1"/>
    <col min="4" max="4" width="21.28515625" customWidth="1"/>
    <col min="5" max="5" width="15.85546875" customWidth="1"/>
  </cols>
  <sheetData>
    <row r="1" spans="1:5" x14ac:dyDescent="0.25">
      <c r="A1" s="16" t="s">
        <v>20</v>
      </c>
      <c r="B1" s="16" t="s">
        <v>67</v>
      </c>
      <c r="C1" s="16"/>
      <c r="D1" s="16"/>
      <c r="E1" s="16"/>
    </row>
    <row r="2" spans="1:5" x14ac:dyDescent="0.25">
      <c r="A2" s="7" t="s">
        <v>4</v>
      </c>
      <c r="B2" s="7">
        <v>205</v>
      </c>
      <c r="C2" s="16"/>
      <c r="D2" s="16"/>
      <c r="E2" s="16"/>
    </row>
    <row r="3" spans="1:5" x14ac:dyDescent="0.25">
      <c r="A3" s="16" t="s">
        <v>21</v>
      </c>
      <c r="B3" s="16">
        <v>1640</v>
      </c>
      <c r="C3" s="16"/>
      <c r="D3" s="16"/>
      <c r="E3" s="16"/>
    </row>
    <row r="4" spans="1:5" x14ac:dyDescent="0.25">
      <c r="A4" s="16" t="s">
        <v>69</v>
      </c>
      <c r="B4" s="16">
        <v>445</v>
      </c>
      <c r="C4" s="16"/>
      <c r="D4" s="16"/>
      <c r="E4" s="16"/>
    </row>
    <row r="5" spans="1:5" ht="30" x14ac:dyDescent="0.25">
      <c r="A5" s="22" t="s">
        <v>65</v>
      </c>
      <c r="B5" s="16">
        <f>B4*0.75</f>
        <v>333.75</v>
      </c>
      <c r="C5" s="16"/>
      <c r="D5" s="16"/>
      <c r="E5" s="16"/>
    </row>
    <row r="6" spans="1:5" x14ac:dyDescent="0.25">
      <c r="A6" s="16" t="s">
        <v>68</v>
      </c>
      <c r="B6" s="16">
        <v>1</v>
      </c>
      <c r="C6" s="16"/>
      <c r="D6" s="16"/>
      <c r="E6" s="16"/>
    </row>
    <row r="7" spans="1:5" x14ac:dyDescent="0.25">
      <c r="A7" s="7" t="s">
        <v>4</v>
      </c>
      <c r="B7" s="7">
        <v>205</v>
      </c>
      <c r="C7" s="16"/>
      <c r="D7" s="16"/>
      <c r="E7" s="16"/>
    </row>
    <row r="8" spans="1:5" x14ac:dyDescent="0.25">
      <c r="A8" s="7" t="s">
        <v>3</v>
      </c>
      <c r="B8" s="7">
        <v>1640</v>
      </c>
      <c r="C8" s="16"/>
      <c r="D8" s="16"/>
      <c r="E8" s="16"/>
    </row>
    <row r="9" spans="1:5" x14ac:dyDescent="0.25">
      <c r="A9" s="16"/>
      <c r="B9" s="16"/>
      <c r="C9" s="16"/>
      <c r="D9" s="16"/>
      <c r="E9" s="16"/>
    </row>
    <row r="10" spans="1:5" ht="37.5" customHeight="1" x14ac:dyDescent="0.25">
      <c r="A10" s="29" t="s">
        <v>23</v>
      </c>
      <c r="B10" s="17" t="s">
        <v>22</v>
      </c>
      <c r="C10" s="17" t="s">
        <v>24</v>
      </c>
      <c r="D10" s="17" t="s">
        <v>6</v>
      </c>
      <c r="E10" s="17" t="s">
        <v>25</v>
      </c>
    </row>
    <row r="11" spans="1:5" ht="31.5" x14ac:dyDescent="0.25">
      <c r="A11" s="30"/>
      <c r="B11" s="20" t="s">
        <v>50</v>
      </c>
      <c r="C11" s="23">
        <f>B4</f>
        <v>445</v>
      </c>
      <c r="D11" s="23">
        <f>ServiceActivities!$D$10</f>
        <v>2186.6666666666665</v>
      </c>
      <c r="E11" s="23">
        <f>C11/D11</f>
        <v>0.20350609756097562</v>
      </c>
    </row>
    <row r="12" spans="1:5" ht="15.75" x14ac:dyDescent="0.25">
      <c r="A12" s="30"/>
      <c r="B12" s="20" t="s">
        <v>53</v>
      </c>
      <c r="C12" s="23">
        <f>B5*3</f>
        <v>1001.25</v>
      </c>
      <c r="D12" s="23">
        <f>ServiceActivities!$D$11</f>
        <v>3280</v>
      </c>
      <c r="E12" s="23">
        <f t="shared" ref="E12:E14" si="0">C12/D12</f>
        <v>0.30525914634146339</v>
      </c>
    </row>
    <row r="13" spans="1:5" ht="15.75" x14ac:dyDescent="0.25">
      <c r="A13" s="30"/>
      <c r="B13" s="21" t="s">
        <v>54</v>
      </c>
      <c r="C13" s="23">
        <f>B5</f>
        <v>333.75</v>
      </c>
      <c r="D13" s="23">
        <f>ServiceActivities!$D$12</f>
        <v>3936</v>
      </c>
      <c r="E13" s="23">
        <f t="shared" si="0"/>
        <v>8.479420731707317E-2</v>
      </c>
    </row>
    <row r="14" spans="1:5" ht="15.75" x14ac:dyDescent="0.25">
      <c r="A14" s="30"/>
      <c r="B14" s="9" t="s">
        <v>55</v>
      </c>
      <c r="C14" s="23">
        <f>B5</f>
        <v>333.75</v>
      </c>
      <c r="D14" s="23">
        <f>ServiceActivities!$D$13</f>
        <v>1640</v>
      </c>
      <c r="E14" s="23">
        <f t="shared" si="0"/>
        <v>0.2035060975609756</v>
      </c>
    </row>
    <row r="15" spans="1:5" ht="18.75" x14ac:dyDescent="0.25">
      <c r="A15" s="35" t="s">
        <v>26</v>
      </c>
      <c r="B15" s="35"/>
      <c r="C15" s="35"/>
      <c r="D15" s="35"/>
      <c r="E15" s="24">
        <f>SUM(E11:E14)</f>
        <v>0.79706554878048785</v>
      </c>
    </row>
    <row r="16" spans="1:5" ht="31.5" x14ac:dyDescent="0.25">
      <c r="A16" s="29" t="s">
        <v>27</v>
      </c>
      <c r="B16" s="17" t="s">
        <v>22</v>
      </c>
      <c r="C16" s="32" t="s">
        <v>10</v>
      </c>
      <c r="D16" s="32"/>
      <c r="E16" s="17" t="s">
        <v>37</v>
      </c>
    </row>
    <row r="17" spans="1:5" ht="15.75" x14ac:dyDescent="0.25">
      <c r="A17" s="30"/>
      <c r="B17" s="6" t="s">
        <v>56</v>
      </c>
      <c r="C17" s="33" t="s">
        <v>28</v>
      </c>
      <c r="D17" s="33"/>
      <c r="E17" s="25">
        <f>SupportActivities!$D$9</f>
        <v>25</v>
      </c>
    </row>
    <row r="18" spans="1:5" ht="15.75" x14ac:dyDescent="0.25">
      <c r="A18" s="30"/>
      <c r="B18" s="6" t="s">
        <v>57</v>
      </c>
      <c r="C18" s="33" t="s">
        <v>28</v>
      </c>
      <c r="D18" s="33"/>
      <c r="E18" s="25">
        <f>SupportActivities!$D$10</f>
        <v>25</v>
      </c>
    </row>
    <row r="19" spans="1:5" ht="15.75" x14ac:dyDescent="0.25">
      <c r="A19" s="30"/>
      <c r="B19" s="6" t="s">
        <v>58</v>
      </c>
      <c r="C19" s="34" t="s">
        <v>66</v>
      </c>
      <c r="D19" s="34"/>
      <c r="E19" s="25">
        <f>SupportActivities!$D$11</f>
        <v>5.8536585365853666</v>
      </c>
    </row>
    <row r="20" spans="1:5" ht="15.75" x14ac:dyDescent="0.25">
      <c r="A20" s="31"/>
      <c r="B20" s="6" t="s">
        <v>13</v>
      </c>
      <c r="C20" s="34" t="s">
        <v>29</v>
      </c>
      <c r="D20" s="34"/>
      <c r="E20" s="25">
        <f>SupportActivities!$D$12</f>
        <v>2.1951219512195119</v>
      </c>
    </row>
    <row r="21" spans="1:5" ht="15.75" x14ac:dyDescent="0.25">
      <c r="A21" s="36" t="s">
        <v>30</v>
      </c>
      <c r="B21" s="36"/>
      <c r="C21" s="36"/>
      <c r="D21" s="36"/>
      <c r="E21" s="11">
        <f>SUM(E17:E20)</f>
        <v>58.048780487804876</v>
      </c>
    </row>
    <row r="22" spans="1:5" ht="18.75" x14ac:dyDescent="0.3">
      <c r="A22" s="28" t="s">
        <v>31</v>
      </c>
      <c r="B22" s="28"/>
      <c r="C22" s="28"/>
      <c r="D22" s="28"/>
      <c r="E22" s="24">
        <f>1/(1-(E21/100))</f>
        <v>2.3837209302325579</v>
      </c>
    </row>
    <row r="23" spans="1:5" ht="63" x14ac:dyDescent="0.25">
      <c r="A23" s="29" t="s">
        <v>32</v>
      </c>
      <c r="B23" s="13" t="s">
        <v>9</v>
      </c>
      <c r="C23" s="13" t="s">
        <v>33</v>
      </c>
      <c r="D23" s="13" t="s">
        <v>34</v>
      </c>
      <c r="E23" s="14" t="s">
        <v>19</v>
      </c>
    </row>
    <row r="24" spans="1:5" ht="15.75" x14ac:dyDescent="0.25">
      <c r="A24" s="30"/>
      <c r="B24" s="19" t="s">
        <v>59</v>
      </c>
      <c r="C24" s="27">
        <v>1</v>
      </c>
      <c r="D24" s="19">
        <v>24</v>
      </c>
      <c r="E24" s="25">
        <f>C24*D24*B2</f>
        <v>4920</v>
      </c>
    </row>
    <row r="25" spans="1:5" ht="15.75" x14ac:dyDescent="0.25">
      <c r="A25" s="30"/>
      <c r="B25" s="19" t="s">
        <v>60</v>
      </c>
      <c r="C25" s="27">
        <v>1</v>
      </c>
      <c r="D25" s="19">
        <v>8</v>
      </c>
      <c r="E25" s="25">
        <f>C25*D25*B2</f>
        <v>1640</v>
      </c>
    </row>
    <row r="26" spans="1:5" ht="15.75" x14ac:dyDescent="0.25">
      <c r="A26" s="30"/>
      <c r="B26" s="19" t="s">
        <v>61</v>
      </c>
      <c r="C26" s="27">
        <v>1</v>
      </c>
      <c r="D26" s="19">
        <v>24</v>
      </c>
      <c r="E26" s="25">
        <f>C26*D26*B2</f>
        <v>4920</v>
      </c>
    </row>
    <row r="27" spans="1:5" ht="15.75" x14ac:dyDescent="0.25">
      <c r="A27" s="30"/>
      <c r="B27" s="19" t="s">
        <v>62</v>
      </c>
      <c r="C27" s="27">
        <v>1</v>
      </c>
      <c r="D27" s="19">
        <v>1</v>
      </c>
      <c r="E27" s="25">
        <f>C27*D27*B2</f>
        <v>205</v>
      </c>
    </row>
    <row r="28" spans="1:5" ht="15.75" x14ac:dyDescent="0.25">
      <c r="A28" s="30"/>
      <c r="B28" s="19" t="s">
        <v>63</v>
      </c>
      <c r="C28" s="27">
        <f>B6/10</f>
        <v>0.1</v>
      </c>
      <c r="D28" s="19">
        <v>2</v>
      </c>
      <c r="E28" s="25">
        <f>C28*D28*B2</f>
        <v>41</v>
      </c>
    </row>
    <row r="29" spans="1:5" ht="15.75" x14ac:dyDescent="0.25">
      <c r="A29" s="31"/>
      <c r="B29" s="19" t="s">
        <v>64</v>
      </c>
      <c r="C29" s="27">
        <v>1</v>
      </c>
      <c r="D29" s="19">
        <v>8</v>
      </c>
      <c r="E29" s="25">
        <f>C29*D29*B2</f>
        <v>1640</v>
      </c>
    </row>
    <row r="30" spans="1:5" ht="18.75" x14ac:dyDescent="0.3">
      <c r="A30" s="28" t="s">
        <v>35</v>
      </c>
      <c r="B30" s="28"/>
      <c r="C30" s="28"/>
      <c r="D30" s="28"/>
      <c r="E30" s="25">
        <f>SUM(E24:E29)</f>
        <v>13366</v>
      </c>
    </row>
    <row r="31" spans="1:5" ht="18.75" x14ac:dyDescent="0.3">
      <c r="A31" s="28" t="s">
        <v>36</v>
      </c>
      <c r="B31" s="28"/>
      <c r="C31" s="28"/>
      <c r="D31" s="28"/>
      <c r="E31" s="26">
        <f>E30/B3</f>
        <v>8.15</v>
      </c>
    </row>
    <row r="32" spans="1:5" ht="18.75" x14ac:dyDescent="0.3">
      <c r="A32" s="28" t="s">
        <v>38</v>
      </c>
      <c r="B32" s="28"/>
      <c r="C32" s="28"/>
      <c r="D32" s="28"/>
      <c r="E32" s="26">
        <f>(E15*E22)+E31</f>
        <v>10.04998183139535</v>
      </c>
    </row>
  </sheetData>
  <mergeCells count="14">
    <mergeCell ref="A30:D30"/>
    <mergeCell ref="A31:D31"/>
    <mergeCell ref="A32:D32"/>
    <mergeCell ref="A10:A14"/>
    <mergeCell ref="A16:A20"/>
    <mergeCell ref="A23:A29"/>
    <mergeCell ref="C16:D16"/>
    <mergeCell ref="C17:D17"/>
    <mergeCell ref="C18:D18"/>
    <mergeCell ref="C20:D20"/>
    <mergeCell ref="A22:D22"/>
    <mergeCell ref="A15:D15"/>
    <mergeCell ref="A21:D21"/>
    <mergeCell ref="C19:D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5" workbookViewId="0">
      <selection activeCell="E24" sqref="E24:E32"/>
    </sheetView>
  </sheetViews>
  <sheetFormatPr defaultRowHeight="15" x14ac:dyDescent="0.25"/>
  <cols>
    <col min="1" max="1" width="29.85546875" customWidth="1"/>
    <col min="2" max="2" width="23.42578125" customWidth="1"/>
    <col min="3" max="3" width="13.42578125" customWidth="1"/>
    <col min="4" max="4" width="20.42578125" customWidth="1"/>
    <col min="5" max="5" width="18.42578125" customWidth="1"/>
  </cols>
  <sheetData>
    <row r="1" spans="1:5" x14ac:dyDescent="0.25">
      <c r="A1" s="16" t="s">
        <v>20</v>
      </c>
      <c r="B1" s="16" t="s">
        <v>71</v>
      </c>
      <c r="C1" s="16"/>
      <c r="D1" s="16"/>
      <c r="E1" s="16"/>
    </row>
    <row r="2" spans="1:5" x14ac:dyDescent="0.25">
      <c r="A2" s="7" t="s">
        <v>4</v>
      </c>
      <c r="B2" s="7">
        <v>205</v>
      </c>
      <c r="C2" s="16"/>
      <c r="D2" s="16"/>
      <c r="E2" s="16"/>
    </row>
    <row r="3" spans="1:5" x14ac:dyDescent="0.25">
      <c r="A3" s="16" t="s">
        <v>21</v>
      </c>
      <c r="B3" s="16">
        <v>1640</v>
      </c>
      <c r="C3" s="16"/>
      <c r="D3" s="16"/>
      <c r="E3" s="16"/>
    </row>
    <row r="4" spans="1:5" x14ac:dyDescent="0.25">
      <c r="A4" s="16" t="s">
        <v>69</v>
      </c>
      <c r="B4" s="16">
        <v>785</v>
      </c>
      <c r="C4" s="16"/>
      <c r="D4" s="16"/>
      <c r="E4" s="16"/>
    </row>
    <row r="5" spans="1:5" ht="30" x14ac:dyDescent="0.25">
      <c r="A5" s="22" t="s">
        <v>65</v>
      </c>
      <c r="B5" s="16">
        <f>B4*0.75</f>
        <v>588.75</v>
      </c>
      <c r="C5" s="16"/>
      <c r="D5" s="16"/>
      <c r="E5" s="16"/>
    </row>
    <row r="6" spans="1:5" x14ac:dyDescent="0.25">
      <c r="A6" s="16" t="s">
        <v>68</v>
      </c>
      <c r="B6" s="16">
        <v>7</v>
      </c>
      <c r="C6" s="16"/>
      <c r="D6" s="16"/>
      <c r="E6" s="16"/>
    </row>
    <row r="7" spans="1:5" x14ac:dyDescent="0.25">
      <c r="A7" s="7" t="s">
        <v>4</v>
      </c>
      <c r="B7" s="7">
        <v>205</v>
      </c>
      <c r="C7" s="16"/>
      <c r="D7" s="16"/>
      <c r="E7" s="16"/>
    </row>
    <row r="8" spans="1:5" x14ac:dyDescent="0.25">
      <c r="A8" s="7" t="s">
        <v>3</v>
      </c>
      <c r="B8" s="7">
        <v>1640</v>
      </c>
      <c r="C8" s="16"/>
      <c r="D8" s="16"/>
      <c r="E8" s="16"/>
    </row>
    <row r="9" spans="1:5" ht="21.75" customHeight="1" x14ac:dyDescent="0.25">
      <c r="A9" s="16"/>
      <c r="B9" s="16"/>
      <c r="C9" s="16"/>
      <c r="D9" s="16"/>
      <c r="E9" s="16"/>
    </row>
    <row r="10" spans="1:5" ht="33.75" customHeight="1" x14ac:dyDescent="0.25">
      <c r="A10" s="29" t="s">
        <v>23</v>
      </c>
      <c r="B10" s="18" t="s">
        <v>22</v>
      </c>
      <c r="C10" s="18" t="s">
        <v>24</v>
      </c>
      <c r="D10" s="18" t="s">
        <v>6</v>
      </c>
      <c r="E10" s="18" t="s">
        <v>25</v>
      </c>
    </row>
    <row r="11" spans="1:5" ht="33.75" customHeight="1" x14ac:dyDescent="0.25">
      <c r="A11" s="30"/>
      <c r="B11" s="20" t="s">
        <v>50</v>
      </c>
      <c r="C11" s="15">
        <f>B4</f>
        <v>785</v>
      </c>
      <c r="D11" s="15">
        <f>ServiceActivities!$D$10</f>
        <v>2186.6666666666665</v>
      </c>
      <c r="E11" s="23">
        <f>C11/D11</f>
        <v>0.3589939024390244</v>
      </c>
    </row>
    <row r="12" spans="1:5" ht="21.75" customHeight="1" x14ac:dyDescent="0.25">
      <c r="A12" s="30"/>
      <c r="B12" s="20" t="s">
        <v>53</v>
      </c>
      <c r="C12" s="15">
        <f>B5*3</f>
        <v>1766.25</v>
      </c>
      <c r="D12" s="15">
        <f>ServiceActivities!$D$11</f>
        <v>3280</v>
      </c>
      <c r="E12" s="23">
        <f t="shared" ref="E12:E14" si="0">C12/D12</f>
        <v>0.53849085365853655</v>
      </c>
    </row>
    <row r="13" spans="1:5" ht="19.5" customHeight="1" x14ac:dyDescent="0.25">
      <c r="A13" s="30"/>
      <c r="B13" s="21" t="s">
        <v>54</v>
      </c>
      <c r="C13" s="15">
        <f>B5</f>
        <v>588.75</v>
      </c>
      <c r="D13" s="15">
        <f>ServiceActivities!$D$12</f>
        <v>3936</v>
      </c>
      <c r="E13" s="23">
        <f t="shared" si="0"/>
        <v>0.14958079268292682</v>
      </c>
    </row>
    <row r="14" spans="1:5" ht="22.5" customHeight="1" x14ac:dyDescent="0.25">
      <c r="A14" s="30"/>
      <c r="B14" s="9" t="s">
        <v>55</v>
      </c>
      <c r="C14" s="15">
        <f>B5</f>
        <v>588.75</v>
      </c>
      <c r="D14" s="15">
        <f>ServiceActivities!$D$13</f>
        <v>1640</v>
      </c>
      <c r="E14" s="23">
        <f t="shared" si="0"/>
        <v>0.3589939024390244</v>
      </c>
    </row>
    <row r="15" spans="1:5" ht="18.75" x14ac:dyDescent="0.25">
      <c r="A15" s="35" t="s">
        <v>26</v>
      </c>
      <c r="B15" s="35"/>
      <c r="C15" s="35"/>
      <c r="D15" s="35"/>
      <c r="E15" s="24">
        <f>SUM(E11:E14)</f>
        <v>1.4060594512195124</v>
      </c>
    </row>
    <row r="16" spans="1:5" ht="35.25" customHeight="1" x14ac:dyDescent="0.25">
      <c r="A16" s="29" t="s">
        <v>27</v>
      </c>
      <c r="B16" s="18" t="s">
        <v>22</v>
      </c>
      <c r="C16" s="32" t="s">
        <v>10</v>
      </c>
      <c r="D16" s="32"/>
      <c r="E16" s="18" t="s">
        <v>37</v>
      </c>
    </row>
    <row r="17" spans="1:5" ht="24" customHeight="1" x14ac:dyDescent="0.25">
      <c r="A17" s="30"/>
      <c r="B17" s="19" t="s">
        <v>56</v>
      </c>
      <c r="C17" s="33" t="s">
        <v>28</v>
      </c>
      <c r="D17" s="33"/>
      <c r="E17" s="23">
        <f>SupportActivities!$D$9</f>
        <v>25</v>
      </c>
    </row>
    <row r="18" spans="1:5" ht="24" customHeight="1" x14ac:dyDescent="0.25">
      <c r="A18" s="30"/>
      <c r="B18" s="19" t="s">
        <v>57</v>
      </c>
      <c r="C18" s="33" t="s">
        <v>28</v>
      </c>
      <c r="D18" s="33"/>
      <c r="E18" s="23">
        <f>SupportActivities!$D$10</f>
        <v>25</v>
      </c>
    </row>
    <row r="19" spans="1:5" ht="20.25" customHeight="1" x14ac:dyDescent="0.25">
      <c r="A19" s="30"/>
      <c r="B19" s="19" t="s">
        <v>58</v>
      </c>
      <c r="C19" s="34" t="s">
        <v>66</v>
      </c>
      <c r="D19" s="34"/>
      <c r="E19" s="23">
        <f>SupportActivities!$D$11</f>
        <v>5.8536585365853666</v>
      </c>
    </row>
    <row r="20" spans="1:5" ht="15.75" x14ac:dyDescent="0.25">
      <c r="A20" s="31"/>
      <c r="B20" s="19" t="s">
        <v>13</v>
      </c>
      <c r="C20" s="34" t="s">
        <v>29</v>
      </c>
      <c r="D20" s="34"/>
      <c r="E20" s="23">
        <f>SupportActivities!$D$12</f>
        <v>2.1951219512195119</v>
      </c>
    </row>
    <row r="21" spans="1:5" ht="21" customHeight="1" x14ac:dyDescent="0.25">
      <c r="A21" s="36" t="s">
        <v>30</v>
      </c>
      <c r="B21" s="36"/>
      <c r="C21" s="36"/>
      <c r="D21" s="36"/>
      <c r="E21" s="11">
        <f>SUM(E17:E20)</f>
        <v>58.048780487804876</v>
      </c>
    </row>
    <row r="22" spans="1:5" ht="21.75" customHeight="1" x14ac:dyDescent="0.25">
      <c r="A22" s="35" t="s">
        <v>31</v>
      </c>
      <c r="B22" s="35"/>
      <c r="C22" s="35"/>
      <c r="D22" s="35"/>
      <c r="E22" s="24">
        <f>1/(1-(E21/100))</f>
        <v>2.3837209302325579</v>
      </c>
    </row>
    <row r="23" spans="1:5" ht="18" customHeight="1" x14ac:dyDescent="0.25">
      <c r="A23" s="29" t="s">
        <v>32</v>
      </c>
      <c r="B23" s="13" t="s">
        <v>9</v>
      </c>
      <c r="C23" s="13" t="s">
        <v>33</v>
      </c>
      <c r="D23" s="13" t="s">
        <v>34</v>
      </c>
      <c r="E23" s="14" t="s">
        <v>19</v>
      </c>
    </row>
    <row r="24" spans="1:5" ht="19.5" customHeight="1" x14ac:dyDescent="0.25">
      <c r="A24" s="30"/>
      <c r="B24" s="20" t="s">
        <v>59</v>
      </c>
      <c r="C24" s="19">
        <v>1</v>
      </c>
      <c r="D24" s="19">
        <v>24</v>
      </c>
      <c r="E24" s="23">
        <f>C24*D24*B2</f>
        <v>4920</v>
      </c>
    </row>
    <row r="25" spans="1:5" ht="19.5" customHeight="1" x14ac:dyDescent="0.25">
      <c r="A25" s="30"/>
      <c r="B25" s="20" t="s">
        <v>60</v>
      </c>
      <c r="C25" s="19">
        <v>1</v>
      </c>
      <c r="D25" s="19">
        <v>8</v>
      </c>
      <c r="E25" s="23">
        <f>C25*D25*B2</f>
        <v>1640</v>
      </c>
    </row>
    <row r="26" spans="1:5" ht="24" customHeight="1" x14ac:dyDescent="0.25">
      <c r="A26" s="30"/>
      <c r="B26" s="20" t="s">
        <v>61</v>
      </c>
      <c r="C26" s="19">
        <v>1</v>
      </c>
      <c r="D26" s="19">
        <v>24</v>
      </c>
      <c r="E26" s="23">
        <f>C26*D26*B2</f>
        <v>4920</v>
      </c>
    </row>
    <row r="27" spans="1:5" ht="20.25" customHeight="1" x14ac:dyDescent="0.25">
      <c r="A27" s="30"/>
      <c r="B27" s="20" t="s">
        <v>62</v>
      </c>
      <c r="C27" s="19">
        <v>1</v>
      </c>
      <c r="D27" s="19">
        <v>1</v>
      </c>
      <c r="E27" s="23">
        <f>C27*D27*B2</f>
        <v>205</v>
      </c>
    </row>
    <row r="28" spans="1:5" ht="31.5" customHeight="1" x14ac:dyDescent="0.25">
      <c r="A28" s="30"/>
      <c r="B28" s="20" t="s">
        <v>63</v>
      </c>
      <c r="C28" s="19">
        <f>B6/10</f>
        <v>0.7</v>
      </c>
      <c r="D28" s="19">
        <v>2</v>
      </c>
      <c r="E28" s="23">
        <f>C28*D28*B2</f>
        <v>287</v>
      </c>
    </row>
    <row r="29" spans="1:5" ht="31.5" x14ac:dyDescent="0.25">
      <c r="A29" s="31"/>
      <c r="B29" s="20" t="s">
        <v>64</v>
      </c>
      <c r="C29" s="19">
        <v>1</v>
      </c>
      <c r="D29" s="19">
        <v>8</v>
      </c>
      <c r="E29" s="23">
        <f>C29*D29*B2</f>
        <v>1640</v>
      </c>
    </row>
    <row r="30" spans="1:5" ht="18.75" x14ac:dyDescent="0.25">
      <c r="A30" s="35" t="s">
        <v>35</v>
      </c>
      <c r="B30" s="35"/>
      <c r="C30" s="35"/>
      <c r="D30" s="35"/>
      <c r="E30" s="23">
        <f>SUM(E24:E29)</f>
        <v>13612</v>
      </c>
    </row>
    <row r="31" spans="1:5" ht="18.75" x14ac:dyDescent="0.3">
      <c r="A31" s="28" t="s">
        <v>36</v>
      </c>
      <c r="B31" s="28"/>
      <c r="C31" s="28"/>
      <c r="D31" s="28"/>
      <c r="E31" s="26">
        <f>E30/B3</f>
        <v>8.3000000000000007</v>
      </c>
    </row>
    <row r="32" spans="1:5" ht="18.75" x14ac:dyDescent="0.3">
      <c r="A32" s="28" t="s">
        <v>38</v>
      </c>
      <c r="B32" s="28"/>
      <c r="C32" s="28"/>
      <c r="D32" s="28"/>
      <c r="E32" s="26">
        <f>(E15*E22)+E31</f>
        <v>11.651653343023256</v>
      </c>
    </row>
  </sheetData>
  <mergeCells count="14">
    <mergeCell ref="A10:A14"/>
    <mergeCell ref="A16:A20"/>
    <mergeCell ref="C20:D20"/>
    <mergeCell ref="A22:D22"/>
    <mergeCell ref="A23:A29"/>
    <mergeCell ref="A21:D21"/>
    <mergeCell ref="A32:D32"/>
    <mergeCell ref="A31:D31"/>
    <mergeCell ref="A15:D15"/>
    <mergeCell ref="C16:D16"/>
    <mergeCell ref="C17:D17"/>
    <mergeCell ref="C18:D18"/>
    <mergeCell ref="C19:D19"/>
    <mergeCell ref="A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workbookViewId="0">
      <selection activeCell="E24" sqref="E24:E32"/>
    </sheetView>
  </sheetViews>
  <sheetFormatPr defaultRowHeight="15" x14ac:dyDescent="0.25"/>
  <cols>
    <col min="1" max="1" width="29.85546875" customWidth="1"/>
    <col min="2" max="2" width="21.42578125" customWidth="1"/>
    <col min="3" max="3" width="16.140625" customWidth="1"/>
    <col min="4" max="4" width="25.42578125" customWidth="1"/>
    <col min="5" max="5" width="21" customWidth="1"/>
  </cols>
  <sheetData>
    <row r="1" spans="1:5" x14ac:dyDescent="0.25">
      <c r="A1" s="16" t="s">
        <v>20</v>
      </c>
      <c r="B1" s="16" t="s">
        <v>70</v>
      </c>
      <c r="C1" s="16"/>
      <c r="D1" s="16"/>
      <c r="E1" s="16"/>
    </row>
    <row r="2" spans="1:5" x14ac:dyDescent="0.25">
      <c r="A2" s="7" t="s">
        <v>4</v>
      </c>
      <c r="B2" s="7">
        <v>205</v>
      </c>
      <c r="C2" s="16"/>
      <c r="D2" s="16"/>
      <c r="E2" s="16"/>
    </row>
    <row r="3" spans="1:5" x14ac:dyDescent="0.25">
      <c r="A3" s="16" t="s">
        <v>21</v>
      </c>
      <c r="B3" s="16">
        <v>1640</v>
      </c>
      <c r="C3" s="16"/>
      <c r="D3" s="16"/>
      <c r="E3" s="16"/>
    </row>
    <row r="4" spans="1:5" x14ac:dyDescent="0.25">
      <c r="A4" s="16" t="s">
        <v>69</v>
      </c>
      <c r="B4" s="16">
        <v>370</v>
      </c>
      <c r="C4" s="16"/>
      <c r="D4" s="16"/>
      <c r="E4" s="16"/>
    </row>
    <row r="5" spans="1:5" ht="30" x14ac:dyDescent="0.25">
      <c r="A5" s="22" t="s">
        <v>65</v>
      </c>
      <c r="B5" s="16">
        <f>B4*0.75</f>
        <v>277.5</v>
      </c>
      <c r="C5" s="16"/>
      <c r="D5" s="16"/>
      <c r="E5" s="16"/>
    </row>
    <row r="6" spans="1:5" x14ac:dyDescent="0.25">
      <c r="A6" s="16" t="s">
        <v>68</v>
      </c>
      <c r="B6" s="16">
        <v>1</v>
      </c>
      <c r="C6" s="16"/>
      <c r="D6" s="16"/>
      <c r="E6" s="16"/>
    </row>
    <row r="7" spans="1:5" x14ac:dyDescent="0.25">
      <c r="A7" s="7" t="s">
        <v>4</v>
      </c>
      <c r="B7" s="7">
        <v>205</v>
      </c>
      <c r="C7" s="16"/>
      <c r="D7" s="16"/>
      <c r="E7" s="16"/>
    </row>
    <row r="8" spans="1:5" x14ac:dyDescent="0.25">
      <c r="A8" s="7" t="s">
        <v>3</v>
      </c>
      <c r="B8" s="7">
        <v>1640</v>
      </c>
      <c r="C8" s="16"/>
      <c r="D8" s="16"/>
      <c r="E8" s="16"/>
    </row>
    <row r="9" spans="1:5" ht="43.5" customHeight="1" x14ac:dyDescent="0.25">
      <c r="A9" s="16"/>
      <c r="B9" s="16"/>
      <c r="C9" s="16"/>
      <c r="D9" s="16"/>
      <c r="E9" s="16"/>
    </row>
    <row r="10" spans="1:5" ht="43.5" customHeight="1" x14ac:dyDescent="0.25">
      <c r="A10" s="29" t="s">
        <v>23</v>
      </c>
      <c r="B10" s="18" t="s">
        <v>22</v>
      </c>
      <c r="C10" s="18" t="s">
        <v>24</v>
      </c>
      <c r="D10" s="18" t="s">
        <v>6</v>
      </c>
      <c r="E10" s="18" t="s">
        <v>25</v>
      </c>
    </row>
    <row r="11" spans="1:5" ht="43.5" customHeight="1" x14ac:dyDescent="0.25">
      <c r="A11" s="30"/>
      <c r="B11" s="20" t="s">
        <v>50</v>
      </c>
      <c r="C11" s="15">
        <f>B4</f>
        <v>370</v>
      </c>
      <c r="D11" s="23">
        <f>ServiceActivities!$D$10</f>
        <v>2186.6666666666665</v>
      </c>
      <c r="E11" s="23">
        <f>C11/D11</f>
        <v>0.16920731707317074</v>
      </c>
    </row>
    <row r="12" spans="1:5" ht="21.75" customHeight="1" x14ac:dyDescent="0.25">
      <c r="A12" s="30"/>
      <c r="B12" s="20" t="s">
        <v>53</v>
      </c>
      <c r="C12" s="15">
        <f>B5*3</f>
        <v>832.5</v>
      </c>
      <c r="D12" s="23">
        <f>ServiceActivities!$D$11</f>
        <v>3280</v>
      </c>
      <c r="E12" s="23">
        <f t="shared" ref="E12:E14" si="0">C12/D12</f>
        <v>0.25381097560975607</v>
      </c>
    </row>
    <row r="13" spans="1:5" ht="22.5" customHeight="1" x14ac:dyDescent="0.25">
      <c r="A13" s="30"/>
      <c r="B13" s="21" t="s">
        <v>54</v>
      </c>
      <c r="C13" s="15">
        <f>B5</f>
        <v>277.5</v>
      </c>
      <c r="D13" s="23">
        <f>ServiceActivities!$D$12</f>
        <v>3936</v>
      </c>
      <c r="E13" s="23">
        <f t="shared" si="0"/>
        <v>7.0503048780487798E-2</v>
      </c>
    </row>
    <row r="14" spans="1:5" ht="26.25" customHeight="1" x14ac:dyDescent="0.25">
      <c r="A14" s="30"/>
      <c r="B14" s="9" t="s">
        <v>55</v>
      </c>
      <c r="C14" s="15">
        <f>B5</f>
        <v>277.5</v>
      </c>
      <c r="D14" s="23">
        <f>ServiceActivities!$D$13</f>
        <v>1640</v>
      </c>
      <c r="E14" s="23">
        <f t="shared" si="0"/>
        <v>0.16920731707317074</v>
      </c>
    </row>
    <row r="15" spans="1:5" ht="18.75" x14ac:dyDescent="0.25">
      <c r="A15" s="35" t="s">
        <v>26</v>
      </c>
      <c r="B15" s="35"/>
      <c r="C15" s="35"/>
      <c r="D15" s="35"/>
      <c r="E15" s="24">
        <f>SUM(E11:E14)</f>
        <v>0.66272865853658536</v>
      </c>
    </row>
    <row r="16" spans="1:5" ht="42" customHeight="1" x14ac:dyDescent="0.25">
      <c r="A16" s="29" t="s">
        <v>27</v>
      </c>
      <c r="B16" s="18" t="s">
        <v>22</v>
      </c>
      <c r="C16" s="32" t="s">
        <v>10</v>
      </c>
      <c r="D16" s="32"/>
      <c r="E16" s="18" t="s">
        <v>37</v>
      </c>
    </row>
    <row r="17" spans="1:5" ht="27" customHeight="1" x14ac:dyDescent="0.25">
      <c r="A17" s="30"/>
      <c r="B17" s="19" t="s">
        <v>56</v>
      </c>
      <c r="C17" s="33" t="s">
        <v>28</v>
      </c>
      <c r="D17" s="33"/>
      <c r="E17" s="23">
        <f>SupportActivities!$D$9</f>
        <v>25</v>
      </c>
    </row>
    <row r="18" spans="1:5" ht="23.25" customHeight="1" x14ac:dyDescent="0.25">
      <c r="A18" s="30"/>
      <c r="B18" s="19" t="s">
        <v>57</v>
      </c>
      <c r="C18" s="33" t="s">
        <v>28</v>
      </c>
      <c r="D18" s="33"/>
      <c r="E18" s="23">
        <f>SupportActivities!$D$10</f>
        <v>25</v>
      </c>
    </row>
    <row r="19" spans="1:5" ht="15.75" customHeight="1" x14ac:dyDescent="0.25">
      <c r="A19" s="30"/>
      <c r="B19" s="19" t="s">
        <v>58</v>
      </c>
      <c r="C19" s="34" t="s">
        <v>66</v>
      </c>
      <c r="D19" s="34"/>
      <c r="E19" s="23">
        <f>SupportActivities!$D$11</f>
        <v>5.8536585365853666</v>
      </c>
    </row>
    <row r="20" spans="1:5" ht="15.75" customHeight="1" x14ac:dyDescent="0.25">
      <c r="A20" s="31"/>
      <c r="B20" s="19" t="s">
        <v>13</v>
      </c>
      <c r="C20" s="34" t="s">
        <v>29</v>
      </c>
      <c r="D20" s="34"/>
      <c r="E20" s="23">
        <f>SupportActivities!$D$12</f>
        <v>2.1951219512195119</v>
      </c>
    </row>
    <row r="21" spans="1:5" ht="15.75" x14ac:dyDescent="0.25">
      <c r="A21" s="36" t="s">
        <v>30</v>
      </c>
      <c r="B21" s="36"/>
      <c r="C21" s="36"/>
      <c r="D21" s="36"/>
      <c r="E21" s="11">
        <f>SUM(E17:E20)</f>
        <v>58.048780487804876</v>
      </c>
    </row>
    <row r="22" spans="1:5" ht="28.5" customHeight="1" x14ac:dyDescent="0.25">
      <c r="A22" s="35" t="s">
        <v>31</v>
      </c>
      <c r="B22" s="35"/>
      <c r="C22" s="35"/>
      <c r="D22" s="35"/>
      <c r="E22" s="24">
        <f>1/(1-(E21/100))</f>
        <v>2.3837209302325579</v>
      </c>
    </row>
    <row r="23" spans="1:5" ht="35.25" customHeight="1" x14ac:dyDescent="0.25">
      <c r="A23" s="29" t="s">
        <v>32</v>
      </c>
      <c r="B23" s="13" t="s">
        <v>9</v>
      </c>
      <c r="C23" s="13" t="s">
        <v>33</v>
      </c>
      <c r="D23" s="13" t="s">
        <v>34</v>
      </c>
      <c r="E23" s="14" t="s">
        <v>19</v>
      </c>
    </row>
    <row r="24" spans="1:5" ht="21" customHeight="1" x14ac:dyDescent="0.25">
      <c r="A24" s="30"/>
      <c r="B24" s="20" t="s">
        <v>59</v>
      </c>
      <c r="C24" s="19">
        <v>1</v>
      </c>
      <c r="D24" s="19">
        <v>24</v>
      </c>
      <c r="E24" s="23">
        <f>C24*D24*B2</f>
        <v>4920</v>
      </c>
    </row>
    <row r="25" spans="1:5" ht="21" customHeight="1" x14ac:dyDescent="0.25">
      <c r="A25" s="30"/>
      <c r="B25" s="20" t="s">
        <v>60</v>
      </c>
      <c r="C25" s="19">
        <v>1</v>
      </c>
      <c r="D25" s="19">
        <v>8</v>
      </c>
      <c r="E25" s="23">
        <f>C25*D25*B2</f>
        <v>1640</v>
      </c>
    </row>
    <row r="26" spans="1:5" ht="23.25" customHeight="1" x14ac:dyDescent="0.25">
      <c r="A26" s="30"/>
      <c r="B26" s="20" t="s">
        <v>61</v>
      </c>
      <c r="C26" s="19">
        <v>1</v>
      </c>
      <c r="D26" s="19">
        <v>24</v>
      </c>
      <c r="E26" s="23">
        <f>C26*D26*B2</f>
        <v>4920</v>
      </c>
    </row>
    <row r="27" spans="1:5" ht="26.25" customHeight="1" x14ac:dyDescent="0.25">
      <c r="A27" s="30"/>
      <c r="B27" s="20" t="s">
        <v>62</v>
      </c>
      <c r="C27" s="19">
        <v>1</v>
      </c>
      <c r="D27" s="19">
        <v>1</v>
      </c>
      <c r="E27" s="23">
        <f>C27*D27*B2</f>
        <v>205</v>
      </c>
    </row>
    <row r="28" spans="1:5" ht="35.25" customHeight="1" x14ac:dyDescent="0.25">
      <c r="A28" s="30"/>
      <c r="B28" s="20" t="s">
        <v>63</v>
      </c>
      <c r="C28" s="19">
        <f>B6/10</f>
        <v>0.1</v>
      </c>
      <c r="D28" s="19">
        <v>2</v>
      </c>
      <c r="E28" s="23">
        <f>C28*D28*B2</f>
        <v>41</v>
      </c>
    </row>
    <row r="29" spans="1:5" ht="31.5" x14ac:dyDescent="0.25">
      <c r="A29" s="31"/>
      <c r="B29" s="20" t="s">
        <v>64</v>
      </c>
      <c r="C29" s="19">
        <v>1</v>
      </c>
      <c r="D29" s="19">
        <v>8</v>
      </c>
      <c r="E29" s="23">
        <f>C29*D29*B2</f>
        <v>1640</v>
      </c>
    </row>
    <row r="30" spans="1:5" ht="18.75" x14ac:dyDescent="0.25">
      <c r="A30" s="35" t="s">
        <v>35</v>
      </c>
      <c r="B30" s="35"/>
      <c r="C30" s="35"/>
      <c r="D30" s="35"/>
      <c r="E30" s="23">
        <f>SUM(E24:E29)</f>
        <v>13366</v>
      </c>
    </row>
    <row r="31" spans="1:5" ht="18.75" x14ac:dyDescent="0.3">
      <c r="A31" s="28" t="s">
        <v>36</v>
      </c>
      <c r="B31" s="28"/>
      <c r="C31" s="28"/>
      <c r="D31" s="28"/>
      <c r="E31" s="26">
        <f>E30/B3</f>
        <v>8.15</v>
      </c>
    </row>
    <row r="32" spans="1:5" ht="18.75" x14ac:dyDescent="0.3">
      <c r="A32" s="28" t="s">
        <v>38</v>
      </c>
      <c r="B32" s="28"/>
      <c r="C32" s="28"/>
      <c r="D32" s="28"/>
      <c r="E32" s="26">
        <f>(E15*E22)+E31</f>
        <v>9.7297601744186046</v>
      </c>
    </row>
  </sheetData>
  <mergeCells count="14">
    <mergeCell ref="A10:A14"/>
    <mergeCell ref="A16:A20"/>
    <mergeCell ref="C20:D20"/>
    <mergeCell ref="A22:D22"/>
    <mergeCell ref="A23:A29"/>
    <mergeCell ref="A21:D21"/>
    <mergeCell ref="A32:D32"/>
    <mergeCell ref="A31:D31"/>
    <mergeCell ref="A15:D15"/>
    <mergeCell ref="C16:D16"/>
    <mergeCell ref="C17:D17"/>
    <mergeCell ref="C18:D18"/>
    <mergeCell ref="C19:D19"/>
    <mergeCell ref="A30:D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7"/>
    </sheetView>
  </sheetViews>
  <sheetFormatPr defaultRowHeight="15" x14ac:dyDescent="0.25"/>
  <cols>
    <col min="1" max="1" width="12.7109375" customWidth="1"/>
    <col min="2" max="2" width="9.140625" customWidth="1"/>
    <col min="3" max="3" width="10.140625" customWidth="1"/>
    <col min="4" max="4" width="16" customWidth="1"/>
    <col min="5" max="5" width="13.140625" customWidth="1"/>
    <col min="6" max="6" width="12.140625" customWidth="1"/>
    <col min="7" max="7" width="8" customWidth="1"/>
    <col min="8" max="8" width="11" customWidth="1"/>
  </cols>
  <sheetData>
    <row r="1" spans="1:8" ht="36.75" customHeight="1" x14ac:dyDescent="0.25">
      <c r="A1" s="40" t="s">
        <v>39</v>
      </c>
      <c r="B1" s="40" t="s">
        <v>72</v>
      </c>
      <c r="C1" s="40" t="s">
        <v>40</v>
      </c>
      <c r="D1" s="40" t="s">
        <v>45</v>
      </c>
      <c r="E1" s="40" t="s">
        <v>41</v>
      </c>
      <c r="F1" s="40" t="s">
        <v>42</v>
      </c>
      <c r="G1" s="40" t="s">
        <v>43</v>
      </c>
      <c r="H1" s="40" t="s">
        <v>44</v>
      </c>
    </row>
    <row r="2" spans="1:8" x14ac:dyDescent="0.25">
      <c r="A2" s="38" t="s">
        <v>77</v>
      </c>
      <c r="B2" s="37" t="s">
        <v>73</v>
      </c>
      <c r="C2" s="37">
        <v>1</v>
      </c>
      <c r="D2" s="37">
        <v>10</v>
      </c>
      <c r="E2" s="37">
        <f>C2-D2</f>
        <v>-9</v>
      </c>
      <c r="F2" s="37" t="s">
        <v>46</v>
      </c>
      <c r="G2" s="41">
        <f>C2/D2</f>
        <v>0.1</v>
      </c>
      <c r="H2" s="37" t="s">
        <v>49</v>
      </c>
    </row>
    <row r="3" spans="1:8" x14ac:dyDescent="0.25">
      <c r="A3" s="39"/>
      <c r="B3" s="37" t="s">
        <v>74</v>
      </c>
      <c r="C3" s="37">
        <v>7</v>
      </c>
      <c r="D3" s="37">
        <v>11</v>
      </c>
      <c r="E3" s="37">
        <f>C3-D3</f>
        <v>-4</v>
      </c>
      <c r="F3" s="37" t="s">
        <v>46</v>
      </c>
      <c r="G3" s="41">
        <f>C3/D3</f>
        <v>0.63636363636363635</v>
      </c>
      <c r="H3" s="37" t="s">
        <v>49</v>
      </c>
    </row>
    <row r="4" spans="1:8" x14ac:dyDescent="0.25">
      <c r="A4" s="38" t="s">
        <v>76</v>
      </c>
      <c r="B4" s="37" t="s">
        <v>73</v>
      </c>
      <c r="C4" s="37">
        <v>7</v>
      </c>
      <c r="D4" s="37">
        <v>12</v>
      </c>
      <c r="E4" s="37">
        <f t="shared" ref="E4:E5" si="0">C4-D4</f>
        <v>-5</v>
      </c>
      <c r="F4" s="37" t="s">
        <v>46</v>
      </c>
      <c r="G4" s="41">
        <f t="shared" ref="G4:G5" si="1">C4/D4</f>
        <v>0.58333333333333337</v>
      </c>
      <c r="H4" s="37" t="s">
        <v>49</v>
      </c>
    </row>
    <row r="5" spans="1:8" x14ac:dyDescent="0.25">
      <c r="A5" s="39"/>
      <c r="B5" s="37" t="s">
        <v>74</v>
      </c>
      <c r="C5" s="37">
        <v>19</v>
      </c>
      <c r="D5" s="37">
        <v>13</v>
      </c>
      <c r="E5" s="37">
        <f t="shared" si="0"/>
        <v>6</v>
      </c>
      <c r="F5" s="37" t="s">
        <v>47</v>
      </c>
      <c r="G5" s="41">
        <f t="shared" si="1"/>
        <v>1.4615384615384615</v>
      </c>
      <c r="H5" s="37" t="s">
        <v>48</v>
      </c>
    </row>
    <row r="6" spans="1:8" x14ac:dyDescent="0.25">
      <c r="A6" s="38" t="s">
        <v>75</v>
      </c>
      <c r="B6" s="37" t="s">
        <v>73</v>
      </c>
      <c r="C6" s="37">
        <v>1</v>
      </c>
      <c r="D6" s="37">
        <v>10</v>
      </c>
      <c r="E6" s="37">
        <f>C6-D6</f>
        <v>-9</v>
      </c>
      <c r="F6" s="37" t="s">
        <v>46</v>
      </c>
      <c r="G6" s="41">
        <f>C6/D6</f>
        <v>0.1</v>
      </c>
      <c r="H6" s="37" t="s">
        <v>49</v>
      </c>
    </row>
    <row r="7" spans="1:8" x14ac:dyDescent="0.25">
      <c r="A7" s="39"/>
      <c r="B7" s="37" t="s">
        <v>74</v>
      </c>
      <c r="C7" s="37">
        <v>1</v>
      </c>
      <c r="D7" s="37">
        <v>10</v>
      </c>
      <c r="E7" s="37">
        <f>C7-D7</f>
        <v>-9</v>
      </c>
      <c r="F7" s="37" t="s">
        <v>46</v>
      </c>
      <c r="G7" s="41">
        <f>C7/D7</f>
        <v>0.1</v>
      </c>
      <c r="H7" s="37" t="s">
        <v>49</v>
      </c>
    </row>
  </sheetData>
  <mergeCells count="3">
    <mergeCell ref="A2:A3"/>
    <mergeCell ref="A4:A5"/>
    <mergeCell ref="A6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ServiceActivities</vt:lpstr>
      <vt:lpstr>SupportActivities</vt:lpstr>
      <vt:lpstr>AdditionalActivities</vt:lpstr>
      <vt:lpstr>LA</vt:lpstr>
      <vt:lpstr>Ridge</vt:lpstr>
      <vt:lpstr>UG</vt:lpstr>
      <vt:lpstr>Sufficiency_IT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Ogoe, Henry Ato</dc:creator>
  <cp:lastModifiedBy>Ogoe, Henry Ato</cp:lastModifiedBy>
  <dcterms:created xsi:type="dcterms:W3CDTF">2017-08-26T14:33:31Z</dcterms:created>
  <dcterms:modified xsi:type="dcterms:W3CDTF">2018-01-17T23:13:58Z</dcterms:modified>
</cp:coreProperties>
</file>