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vin75\Google Drive\Forskning\Edvin, optimeringsförsök\Artikeln\Submission BMC Neuroci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1" i="1"/>
  <c r="F39" i="1"/>
  <c r="F38" i="1"/>
  <c r="F37" i="1"/>
  <c r="F36" i="1"/>
  <c r="F33" i="1"/>
  <c r="F32" i="1"/>
  <c r="F26" i="1"/>
  <c r="F25" i="1"/>
  <c r="F22" i="1"/>
  <c r="F19" i="1"/>
  <c r="F18" i="1"/>
  <c r="F16" i="1"/>
  <c r="F15" i="1"/>
  <c r="F14" i="1"/>
  <c r="F11" i="1"/>
  <c r="F9" i="1"/>
  <c r="F7" i="1"/>
  <c r="F3" i="1"/>
</calcChain>
</file>

<file path=xl/sharedStrings.xml><?xml version="1.0" encoding="utf-8"?>
<sst xmlns="http://schemas.openxmlformats.org/spreadsheetml/2006/main" count="22" uniqueCount="21">
  <si>
    <t>Consecutive number</t>
  </si>
  <si>
    <t>Group (0=not doppler, 1=doppler, 2=60 min, 3=45 min)</t>
  </si>
  <si>
    <t>Infarct size (%)</t>
  </si>
  <si>
    <t>Weight MCAo</t>
  </si>
  <si>
    <t>Weight d1</t>
  </si>
  <si>
    <t>Saturation [%]</t>
  </si>
  <si>
    <t>Heart rate [bpm]</t>
  </si>
  <si>
    <t>Respiratory rate [brpm]</t>
  </si>
  <si>
    <t>Doppler signal decrease</t>
  </si>
  <si>
    <t>Died during MCAo [1=yes]</t>
  </si>
  <si>
    <t>Died post-MCAo [1=yes]</t>
  </si>
  <si>
    <t>Missing</t>
  </si>
  <si>
    <t>Data on which "Effect of laser Doppler flowmetry and occlusion time on outcome variability and mortality in rat middle cerebral artery occlusion: inconclusive results" was based on</t>
  </si>
  <si>
    <t>Sticky-tape baseline 1 right</t>
  </si>
  <si>
    <t xml:space="preserve">Sticky-tape baseline 1 left </t>
  </si>
  <si>
    <t>Sticky-tape baseline 2 right</t>
  </si>
  <si>
    <t>Sticky-tape baseline 2 left</t>
  </si>
  <si>
    <t>Sticky-tape day1 1 right</t>
  </si>
  <si>
    <t>Sticky-tape day1 1 left</t>
  </si>
  <si>
    <t>Sticky-tape day1 2 right</t>
  </si>
  <si>
    <t>Sticky-tape day1 2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</si>
</sst>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9" fontId="0" fillId="0" borderId="0" xfId="1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zoomScale="80" zoomScaleNormal="80" workbookViewId="0">
      <selection activeCell="W11" sqref="W11"/>
    </sheetView>
  </sheetViews>
  <sheetFormatPr defaultRowHeight="14.4" x14ac:dyDescent="0.3"/>
  <sheetData>
    <row r="1" spans="1:19" ht="21" x14ac:dyDescent="0.4">
      <c r="A1" s="3" t="s">
        <v>12</v>
      </c>
    </row>
    <row r="2" spans="1:19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8</v>
      </c>
      <c r="G2" s="1" t="s">
        <v>5</v>
      </c>
      <c r="H2" s="1" t="s">
        <v>6</v>
      </c>
      <c r="I2" s="1" t="s">
        <v>7</v>
      </c>
      <c r="J2" s="1" t="s">
        <v>9</v>
      </c>
      <c r="K2" s="1" t="s">
        <v>10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</row>
    <row r="3" spans="1:19" x14ac:dyDescent="0.3">
      <c r="A3">
        <v>1</v>
      </c>
      <c r="B3">
        <v>1</v>
      </c>
      <c r="C3">
        <v>0.56746283590875901</v>
      </c>
      <c r="D3">
        <v>340</v>
      </c>
      <c r="E3">
        <v>309</v>
      </c>
      <c r="F3" s="2">
        <f>1-(87.1/171.2)</f>
        <v>0.49123831775700932</v>
      </c>
      <c r="G3">
        <v>97.332482653182282</v>
      </c>
      <c r="H3">
        <v>436.35594993548534</v>
      </c>
      <c r="I3">
        <v>51.324086200738186</v>
      </c>
      <c r="L3">
        <v>24</v>
      </c>
      <c r="M3">
        <v>30</v>
      </c>
      <c r="P3">
        <v>0</v>
      </c>
      <c r="Q3">
        <v>30</v>
      </c>
      <c r="R3">
        <v>0</v>
      </c>
      <c r="S3">
        <v>30</v>
      </c>
    </row>
    <row r="4" spans="1:19" x14ac:dyDescent="0.3">
      <c r="A4">
        <v>2</v>
      </c>
      <c r="B4">
        <v>0</v>
      </c>
      <c r="D4">
        <v>339</v>
      </c>
      <c r="F4" s="2"/>
      <c r="G4">
        <v>98.581061359868301</v>
      </c>
      <c r="H4">
        <v>434.03204047943933</v>
      </c>
      <c r="I4">
        <v>57.330859509837765</v>
      </c>
      <c r="K4">
        <v>1</v>
      </c>
      <c r="L4">
        <v>24</v>
      </c>
      <c r="M4">
        <v>30</v>
      </c>
      <c r="N4">
        <v>23</v>
      </c>
      <c r="O4">
        <v>28</v>
      </c>
    </row>
    <row r="5" spans="1:19" x14ac:dyDescent="0.3">
      <c r="A5">
        <v>3</v>
      </c>
      <c r="B5">
        <v>0</v>
      </c>
      <c r="C5">
        <v>0.36298357169394752</v>
      </c>
      <c r="D5">
        <v>322</v>
      </c>
      <c r="E5">
        <v>290</v>
      </c>
      <c r="F5" s="2"/>
      <c r="G5">
        <v>98.41386826347383</v>
      </c>
      <c r="H5">
        <v>451.27448230787718</v>
      </c>
      <c r="I5">
        <v>66.058881256133461</v>
      </c>
      <c r="L5">
        <v>28</v>
      </c>
      <c r="M5">
        <v>30</v>
      </c>
      <c r="P5">
        <v>13</v>
      </c>
      <c r="Q5">
        <v>24</v>
      </c>
      <c r="R5">
        <v>0</v>
      </c>
      <c r="S5">
        <v>22</v>
      </c>
    </row>
    <row r="6" spans="1:19" x14ac:dyDescent="0.3">
      <c r="A6">
        <v>4</v>
      </c>
      <c r="B6">
        <v>0</v>
      </c>
      <c r="C6">
        <v>0.3205584864686235</v>
      </c>
      <c r="D6">
        <v>324</v>
      </c>
      <c r="E6">
        <v>294</v>
      </c>
      <c r="F6" s="2"/>
      <c r="G6">
        <v>98.641545789130802</v>
      </c>
      <c r="H6">
        <v>447.19745724108287</v>
      </c>
      <c r="I6">
        <v>59.154097646033129</v>
      </c>
      <c r="P6">
        <v>0</v>
      </c>
      <c r="Q6">
        <v>23</v>
      </c>
    </row>
    <row r="7" spans="1:19" x14ac:dyDescent="0.3">
      <c r="A7">
        <v>5</v>
      </c>
      <c r="B7">
        <v>1</v>
      </c>
      <c r="C7">
        <v>0.11404214048648183</v>
      </c>
      <c r="D7">
        <v>337</v>
      </c>
      <c r="E7">
        <v>301</v>
      </c>
      <c r="F7" s="2">
        <f>1-(99.7/272.2)</f>
        <v>0.63372520205731075</v>
      </c>
      <c r="G7">
        <v>96.957795492871028</v>
      </c>
      <c r="H7">
        <v>461.6379441594143</v>
      </c>
      <c r="I7">
        <v>54.585312839621174</v>
      </c>
      <c r="L7">
        <v>10</v>
      </c>
      <c r="M7">
        <v>2</v>
      </c>
      <c r="P7">
        <v>0</v>
      </c>
      <c r="Q7">
        <v>2</v>
      </c>
      <c r="R7">
        <v>1</v>
      </c>
      <c r="S7">
        <v>10</v>
      </c>
    </row>
    <row r="8" spans="1:19" x14ac:dyDescent="0.3">
      <c r="A8">
        <v>6</v>
      </c>
      <c r="B8">
        <v>0</v>
      </c>
      <c r="C8">
        <v>0.26714547859074622</v>
      </c>
      <c r="D8">
        <v>320</v>
      </c>
      <c r="E8">
        <v>281</v>
      </c>
      <c r="F8" s="2"/>
      <c r="G8">
        <v>98.858450395082997</v>
      </c>
      <c r="H8">
        <v>448.1750388840253</v>
      </c>
      <c r="I8">
        <v>48.944231203431926</v>
      </c>
      <c r="L8">
        <v>6</v>
      </c>
      <c r="M8">
        <v>11</v>
      </c>
      <c r="P8">
        <v>0</v>
      </c>
      <c r="Q8">
        <v>0</v>
      </c>
      <c r="R8">
        <v>0</v>
      </c>
      <c r="S8">
        <v>0</v>
      </c>
    </row>
    <row r="9" spans="1:19" x14ac:dyDescent="0.3">
      <c r="A9">
        <v>7</v>
      </c>
      <c r="B9">
        <v>1</v>
      </c>
      <c r="C9">
        <v>0.26711615224176055</v>
      </c>
      <c r="D9">
        <v>303</v>
      </c>
      <c r="E9">
        <v>269</v>
      </c>
      <c r="F9" s="2">
        <f>1-(84.2/194.7)</f>
        <v>0.56753980482794031</v>
      </c>
      <c r="G9">
        <v>96.851661356395482</v>
      </c>
      <c r="H9">
        <v>333.32616800182097</v>
      </c>
      <c r="I9">
        <v>56.07795257102606</v>
      </c>
      <c r="L9">
        <v>11</v>
      </c>
      <c r="M9">
        <v>1</v>
      </c>
      <c r="P9">
        <v>0</v>
      </c>
      <c r="Q9">
        <v>0</v>
      </c>
      <c r="R9">
        <v>0</v>
      </c>
      <c r="S9">
        <v>5</v>
      </c>
    </row>
    <row r="10" spans="1:19" x14ac:dyDescent="0.3">
      <c r="A10">
        <v>8</v>
      </c>
      <c r="B10">
        <v>0</v>
      </c>
      <c r="D10">
        <v>306</v>
      </c>
      <c r="F10" s="2"/>
      <c r="G10">
        <v>96.670281591808745</v>
      </c>
      <c r="H10">
        <v>364.41813823393386</v>
      </c>
      <c r="I10">
        <v>57.392353643966544</v>
      </c>
      <c r="K10">
        <v>1</v>
      </c>
      <c r="L10">
        <v>26</v>
      </c>
      <c r="M10">
        <v>0</v>
      </c>
    </row>
    <row r="11" spans="1:19" x14ac:dyDescent="0.3">
      <c r="A11">
        <v>9</v>
      </c>
      <c r="B11">
        <v>1</v>
      </c>
      <c r="C11">
        <v>0.64844253571375032</v>
      </c>
      <c r="D11">
        <v>320</v>
      </c>
      <c r="E11">
        <v>276</v>
      </c>
      <c r="F11" s="2">
        <f>1-(76.9/172.9)</f>
        <v>0.5552342394447658</v>
      </c>
      <c r="G11">
        <v>98.340591397849963</v>
      </c>
      <c r="H11">
        <v>440.63272060518841</v>
      </c>
      <c r="I11">
        <v>60.353564747453753</v>
      </c>
      <c r="L11">
        <v>13</v>
      </c>
      <c r="M11">
        <v>17</v>
      </c>
      <c r="P11">
        <v>0</v>
      </c>
      <c r="Q11">
        <v>0</v>
      </c>
      <c r="R11">
        <v>0</v>
      </c>
      <c r="S11">
        <v>9</v>
      </c>
    </row>
    <row r="12" spans="1:19" x14ac:dyDescent="0.3">
      <c r="A12">
        <v>10</v>
      </c>
      <c r="B12">
        <v>0</v>
      </c>
      <c r="D12">
        <v>320</v>
      </c>
      <c r="F12" s="2"/>
      <c r="G12">
        <v>93.945277361309465</v>
      </c>
      <c r="H12">
        <v>280.02761794573712</v>
      </c>
      <c r="I12">
        <v>41.657649667405764</v>
      </c>
      <c r="J12">
        <v>1</v>
      </c>
      <c r="L12">
        <v>4</v>
      </c>
      <c r="M12">
        <v>2</v>
      </c>
    </row>
    <row r="13" spans="1:19" x14ac:dyDescent="0.3">
      <c r="A13">
        <v>11</v>
      </c>
      <c r="B13">
        <v>0</v>
      </c>
      <c r="D13">
        <v>313</v>
      </c>
      <c r="F13" s="2"/>
      <c r="G13">
        <v>98.258781558728074</v>
      </c>
      <c r="H13">
        <v>471.33145433631546</v>
      </c>
      <c r="I13">
        <v>57.416666666666664</v>
      </c>
      <c r="K13">
        <v>1</v>
      </c>
      <c r="L13">
        <v>17</v>
      </c>
      <c r="M13">
        <v>0</v>
      </c>
    </row>
    <row r="14" spans="1:19" x14ac:dyDescent="0.3">
      <c r="A14">
        <v>12</v>
      </c>
      <c r="B14">
        <v>1</v>
      </c>
      <c r="C14">
        <v>0.5547668348338729</v>
      </c>
      <c r="D14">
        <v>312</v>
      </c>
      <c r="E14">
        <v>279</v>
      </c>
      <c r="F14" s="2">
        <f>1-(127.5/186.5)</f>
        <v>0.3163538873994638</v>
      </c>
      <c r="G14">
        <v>95.506675523082322</v>
      </c>
      <c r="H14">
        <v>426.08788713363208</v>
      </c>
      <c r="I14">
        <v>59.364063811922755</v>
      </c>
      <c r="L14">
        <v>8</v>
      </c>
      <c r="M14">
        <v>24</v>
      </c>
      <c r="P14">
        <v>0</v>
      </c>
      <c r="Q14">
        <v>8</v>
      </c>
      <c r="R14">
        <v>0</v>
      </c>
      <c r="S14">
        <v>10</v>
      </c>
    </row>
    <row r="15" spans="1:19" x14ac:dyDescent="0.3">
      <c r="A15">
        <v>13</v>
      </c>
      <c r="B15">
        <v>1</v>
      </c>
      <c r="C15">
        <v>0.34708410800484418</v>
      </c>
      <c r="D15">
        <v>318</v>
      </c>
      <c r="E15">
        <v>274</v>
      </c>
      <c r="F15" s="2">
        <f>1-(79.7/117.3)</f>
        <v>0.32054560954816702</v>
      </c>
      <c r="G15">
        <v>94.358585972849426</v>
      </c>
      <c r="H15">
        <v>476.86497283978252</v>
      </c>
      <c r="I15">
        <v>47.88807954676841</v>
      </c>
      <c r="L15">
        <v>21</v>
      </c>
      <c r="M15">
        <v>28</v>
      </c>
      <c r="P15">
        <v>0</v>
      </c>
      <c r="Q15">
        <v>9</v>
      </c>
      <c r="R15">
        <v>0</v>
      </c>
      <c r="S15">
        <v>17</v>
      </c>
    </row>
    <row r="16" spans="1:19" x14ac:dyDescent="0.3">
      <c r="A16">
        <v>14</v>
      </c>
      <c r="B16">
        <v>1</v>
      </c>
      <c r="C16">
        <v>0.2796659079824419</v>
      </c>
      <c r="D16">
        <v>307</v>
      </c>
      <c r="E16">
        <v>273</v>
      </c>
      <c r="F16" s="2">
        <f>1-(55.4/250.1)</f>
        <v>0.7784886045581767</v>
      </c>
      <c r="G16">
        <v>98.245551387847442</v>
      </c>
      <c r="H16">
        <v>436.09264870760518</v>
      </c>
      <c r="I16">
        <v>52.910486674391656</v>
      </c>
      <c r="L16">
        <v>29</v>
      </c>
      <c r="M16">
        <v>26</v>
      </c>
      <c r="P16">
        <v>0</v>
      </c>
      <c r="Q16">
        <v>0</v>
      </c>
    </row>
    <row r="17" spans="1:19" x14ac:dyDescent="0.3">
      <c r="A17">
        <v>15</v>
      </c>
      <c r="B17">
        <v>0</v>
      </c>
      <c r="C17">
        <v>0.36473418812843983</v>
      </c>
      <c r="D17">
        <v>310</v>
      </c>
      <c r="E17">
        <v>278</v>
      </c>
      <c r="F17" s="2"/>
      <c r="G17">
        <v>99.005196790218633</v>
      </c>
      <c r="H17">
        <v>406.42762907463884</v>
      </c>
      <c r="I17">
        <v>51.95969626168224</v>
      </c>
      <c r="L17">
        <v>26</v>
      </c>
      <c r="M17">
        <v>28</v>
      </c>
      <c r="P17">
        <v>0</v>
      </c>
      <c r="Q17">
        <v>14</v>
      </c>
      <c r="R17">
        <v>0</v>
      </c>
      <c r="S17">
        <v>7</v>
      </c>
    </row>
    <row r="18" spans="1:19" x14ac:dyDescent="0.3">
      <c r="A18">
        <v>16</v>
      </c>
      <c r="B18">
        <v>1</v>
      </c>
      <c r="C18">
        <v>0.42514967532536052</v>
      </c>
      <c r="D18" t="s">
        <v>11</v>
      </c>
      <c r="E18">
        <v>273</v>
      </c>
      <c r="F18" s="2">
        <f>1-(77.1/200.2)</f>
        <v>0.61488511488511488</v>
      </c>
      <c r="G18">
        <v>97.655644310475026</v>
      </c>
      <c r="H18">
        <v>431.26417267398102</v>
      </c>
      <c r="I18">
        <v>46.322660098522171</v>
      </c>
      <c r="L18">
        <v>27</v>
      </c>
      <c r="M18">
        <v>30</v>
      </c>
      <c r="P18">
        <v>14</v>
      </c>
      <c r="Q18">
        <v>27</v>
      </c>
      <c r="R18">
        <v>12</v>
      </c>
      <c r="S18">
        <v>18</v>
      </c>
    </row>
    <row r="19" spans="1:19" x14ac:dyDescent="0.3">
      <c r="A19">
        <v>17</v>
      </c>
      <c r="B19">
        <v>1</v>
      </c>
      <c r="C19">
        <v>3.2704520925507949E-2</v>
      </c>
      <c r="D19">
        <v>304</v>
      </c>
      <c r="E19">
        <v>277</v>
      </c>
      <c r="F19" s="2">
        <f>1-(78.4/169)</f>
        <v>0.53609467455621296</v>
      </c>
      <c r="G19">
        <v>96.178352473879528</v>
      </c>
      <c r="H19">
        <v>481.10874044456</v>
      </c>
      <c r="I19">
        <v>57.305841325196162</v>
      </c>
      <c r="L19">
        <v>30</v>
      </c>
      <c r="M19">
        <v>30</v>
      </c>
      <c r="P19">
        <v>7</v>
      </c>
      <c r="Q19">
        <v>30</v>
      </c>
      <c r="R19">
        <v>5</v>
      </c>
      <c r="S19">
        <v>30</v>
      </c>
    </row>
    <row r="20" spans="1:19" x14ac:dyDescent="0.3">
      <c r="A20">
        <v>18</v>
      </c>
      <c r="B20">
        <v>0</v>
      </c>
      <c r="D20">
        <v>304</v>
      </c>
      <c r="F20" s="2"/>
      <c r="G20">
        <v>98.537059023065481</v>
      </c>
      <c r="H20">
        <v>446.19665320230536</v>
      </c>
      <c r="I20">
        <v>45.329397672826829</v>
      </c>
      <c r="K20">
        <v>1</v>
      </c>
      <c r="L20">
        <v>23</v>
      </c>
      <c r="M20">
        <v>16</v>
      </c>
    </row>
    <row r="21" spans="1:19" x14ac:dyDescent="0.3">
      <c r="A21">
        <v>19</v>
      </c>
      <c r="B21">
        <v>0</v>
      </c>
      <c r="C21">
        <v>0.3623769527622428</v>
      </c>
      <c r="D21">
        <v>340</v>
      </c>
      <c r="E21">
        <v>299</v>
      </c>
      <c r="F21" s="2"/>
      <c r="G21">
        <v>98.415628858705915</v>
      </c>
      <c r="H21">
        <v>492.16348281690045</v>
      </c>
      <c r="I21">
        <v>51.899533548618585</v>
      </c>
      <c r="L21">
        <v>28</v>
      </c>
      <c r="M21">
        <v>25</v>
      </c>
      <c r="P21">
        <v>0</v>
      </c>
      <c r="Q21">
        <v>10</v>
      </c>
      <c r="R21">
        <v>0</v>
      </c>
      <c r="S21">
        <v>27</v>
      </c>
    </row>
    <row r="22" spans="1:19" x14ac:dyDescent="0.3">
      <c r="A22">
        <v>20</v>
      </c>
      <c r="B22">
        <v>1</v>
      </c>
      <c r="D22">
        <v>300</v>
      </c>
      <c r="F22" s="2">
        <f>1-(153/268)</f>
        <v>0.42910447761194026</v>
      </c>
      <c r="G22">
        <v>94.462182169294891</v>
      </c>
      <c r="H22">
        <v>424.4835901476244</v>
      </c>
      <c r="I22">
        <v>41.933561309233021</v>
      </c>
      <c r="K22">
        <v>1</v>
      </c>
      <c r="L22">
        <v>8</v>
      </c>
      <c r="M22">
        <v>0</v>
      </c>
    </row>
    <row r="23" spans="1:19" x14ac:dyDescent="0.3">
      <c r="A23">
        <v>21</v>
      </c>
      <c r="B23">
        <v>0</v>
      </c>
      <c r="C23">
        <v>1.1918137946005778E-2</v>
      </c>
      <c r="D23">
        <v>310</v>
      </c>
      <c r="E23">
        <v>278</v>
      </c>
      <c r="F23" s="2"/>
      <c r="G23">
        <v>98.161902443774494</v>
      </c>
      <c r="H23">
        <v>388.68723956193134</v>
      </c>
      <c r="I23">
        <v>55.007180092455982</v>
      </c>
      <c r="L23">
        <v>28</v>
      </c>
      <c r="M23">
        <v>5</v>
      </c>
      <c r="N23">
        <v>11</v>
      </c>
      <c r="O23">
        <v>0</v>
      </c>
      <c r="P23">
        <v>13</v>
      </c>
      <c r="Q23">
        <v>6</v>
      </c>
    </row>
    <row r="24" spans="1:19" x14ac:dyDescent="0.3">
      <c r="A24">
        <v>22</v>
      </c>
      <c r="B24">
        <v>0</v>
      </c>
      <c r="D24">
        <v>293</v>
      </c>
      <c r="F24" s="2"/>
      <c r="G24">
        <v>99.005177045177788</v>
      </c>
      <c r="H24">
        <v>424.41360267314639</v>
      </c>
      <c r="I24">
        <v>52.291223733003712</v>
      </c>
      <c r="K24">
        <v>1</v>
      </c>
    </row>
    <row r="25" spans="1:19" x14ac:dyDescent="0.3">
      <c r="A25">
        <v>23</v>
      </c>
      <c r="B25">
        <v>1</v>
      </c>
      <c r="C25">
        <v>0.32308712280105834</v>
      </c>
      <c r="D25">
        <v>303</v>
      </c>
      <c r="E25">
        <v>278</v>
      </c>
      <c r="F25" s="2">
        <f>1-(60.8/216.2)</f>
        <v>0.7187789084181313</v>
      </c>
      <c r="G25">
        <v>93.656330617786722</v>
      </c>
      <c r="H25">
        <v>481.75784352384318</v>
      </c>
      <c r="I25">
        <v>52.309141178503545</v>
      </c>
      <c r="L25">
        <v>30</v>
      </c>
      <c r="M25">
        <v>30</v>
      </c>
      <c r="N25">
        <v>30</v>
      </c>
      <c r="O25">
        <v>25</v>
      </c>
      <c r="P25">
        <v>10</v>
      </c>
      <c r="Q25">
        <v>24</v>
      </c>
      <c r="R25">
        <v>19</v>
      </c>
      <c r="S25">
        <v>25</v>
      </c>
    </row>
    <row r="26" spans="1:19" x14ac:dyDescent="0.3">
      <c r="A26">
        <v>24</v>
      </c>
      <c r="B26">
        <v>1</v>
      </c>
      <c r="C26">
        <v>0.35727178759314399</v>
      </c>
      <c r="D26">
        <v>278</v>
      </c>
      <c r="E26">
        <v>253</v>
      </c>
      <c r="F26" s="2">
        <f>1-(76.9/244.8)</f>
        <v>0.68586601307189543</v>
      </c>
      <c r="G26">
        <v>98.509058771540978</v>
      </c>
      <c r="H26">
        <v>468.16306440304231</v>
      </c>
      <c r="I26">
        <v>51.879677347075955</v>
      </c>
      <c r="P26">
        <v>0</v>
      </c>
      <c r="Q26">
        <v>15</v>
      </c>
      <c r="R26">
        <v>1</v>
      </c>
      <c r="S26">
        <v>17</v>
      </c>
    </row>
    <row r="27" spans="1:19" x14ac:dyDescent="0.3">
      <c r="A27">
        <v>25</v>
      </c>
      <c r="B27">
        <v>0</v>
      </c>
      <c r="C27">
        <v>0.46861857004205759</v>
      </c>
      <c r="D27">
        <v>296</v>
      </c>
      <c r="E27">
        <v>263</v>
      </c>
      <c r="F27" s="2"/>
      <c r="G27">
        <v>98.398398215734616</v>
      </c>
      <c r="H27">
        <v>424.85993166835459</v>
      </c>
      <c r="I27">
        <v>45.718001651527665</v>
      </c>
      <c r="L27">
        <v>9</v>
      </c>
      <c r="M27">
        <v>21</v>
      </c>
      <c r="N27">
        <v>2</v>
      </c>
      <c r="O27">
        <v>2</v>
      </c>
      <c r="P27">
        <v>0</v>
      </c>
      <c r="Q27">
        <v>11</v>
      </c>
      <c r="R27">
        <v>0</v>
      </c>
      <c r="S27">
        <v>8</v>
      </c>
    </row>
    <row r="28" spans="1:19" x14ac:dyDescent="0.3">
      <c r="A28">
        <v>26</v>
      </c>
      <c r="B28">
        <v>0</v>
      </c>
      <c r="D28">
        <v>281</v>
      </c>
      <c r="F28" s="2"/>
      <c r="G28">
        <v>97.941647331785532</v>
      </c>
      <c r="H28">
        <v>469.99115708456372</v>
      </c>
      <c r="I28">
        <v>52.253087858308085</v>
      </c>
      <c r="K28">
        <v>1</v>
      </c>
      <c r="L28">
        <v>23</v>
      </c>
      <c r="M28">
        <v>11</v>
      </c>
      <c r="N28">
        <v>6</v>
      </c>
      <c r="O28">
        <v>15</v>
      </c>
    </row>
    <row r="29" spans="1:19" x14ac:dyDescent="0.3">
      <c r="A29">
        <v>27</v>
      </c>
      <c r="B29">
        <v>1</v>
      </c>
      <c r="D29">
        <v>314</v>
      </c>
      <c r="F29" s="2"/>
      <c r="G29">
        <v>96.482481043906702</v>
      </c>
      <c r="H29">
        <v>437.87327330926479</v>
      </c>
      <c r="I29">
        <v>57.793635316018083</v>
      </c>
      <c r="K29">
        <v>1</v>
      </c>
      <c r="L29">
        <v>12</v>
      </c>
      <c r="M29">
        <v>0</v>
      </c>
      <c r="N29">
        <v>0</v>
      </c>
      <c r="O29">
        <v>0</v>
      </c>
    </row>
    <row r="30" spans="1:19" x14ac:dyDescent="0.3">
      <c r="A30">
        <v>28</v>
      </c>
      <c r="B30">
        <v>0</v>
      </c>
      <c r="D30">
        <v>275</v>
      </c>
      <c r="F30" s="2"/>
      <c r="G30">
        <v>98.317825415217968</v>
      </c>
      <c r="H30">
        <v>450.04343016942795</v>
      </c>
      <c r="I30">
        <v>49.761273734177216</v>
      </c>
      <c r="K30">
        <v>1</v>
      </c>
      <c r="L30">
        <v>30</v>
      </c>
      <c r="M30">
        <v>30</v>
      </c>
      <c r="N30">
        <v>30</v>
      </c>
      <c r="O30">
        <v>30</v>
      </c>
    </row>
    <row r="31" spans="1:19" x14ac:dyDescent="0.3">
      <c r="A31">
        <v>29</v>
      </c>
      <c r="B31">
        <v>0</v>
      </c>
      <c r="D31">
        <v>277</v>
      </c>
      <c r="F31" s="2"/>
      <c r="G31">
        <v>96.964045847576799</v>
      </c>
      <c r="H31">
        <v>448.23481696945561</v>
      </c>
      <c r="I31">
        <v>49.392936878425004</v>
      </c>
      <c r="K31">
        <v>1</v>
      </c>
      <c r="L31">
        <v>25</v>
      </c>
      <c r="M31">
        <v>10</v>
      </c>
      <c r="N31">
        <v>5</v>
      </c>
      <c r="O31">
        <v>15</v>
      </c>
    </row>
    <row r="32" spans="1:19" x14ac:dyDescent="0.3">
      <c r="A32">
        <v>30</v>
      </c>
      <c r="B32">
        <v>1</v>
      </c>
      <c r="C32">
        <v>4.4666109072937062E-2</v>
      </c>
      <c r="D32">
        <v>282</v>
      </c>
      <c r="E32">
        <v>245</v>
      </c>
      <c r="F32" s="2">
        <f>1-(251.9/355.9)</f>
        <v>0.2922169148637257</v>
      </c>
      <c r="G32">
        <v>98.0280682321673</v>
      </c>
      <c r="H32">
        <v>424.6371726429677</v>
      </c>
      <c r="I32">
        <v>49.348111287039131</v>
      </c>
      <c r="L32">
        <v>25</v>
      </c>
      <c r="M32">
        <v>15</v>
      </c>
      <c r="N32">
        <v>23</v>
      </c>
      <c r="O32">
        <v>30</v>
      </c>
      <c r="P32">
        <v>14</v>
      </c>
      <c r="Q32">
        <v>10</v>
      </c>
      <c r="R32">
        <v>1</v>
      </c>
      <c r="S32">
        <v>0</v>
      </c>
    </row>
    <row r="33" spans="1:19" x14ac:dyDescent="0.3">
      <c r="A33">
        <v>31</v>
      </c>
      <c r="B33">
        <v>1</v>
      </c>
      <c r="D33">
        <v>262</v>
      </c>
      <c r="F33" s="2">
        <f>1-(51.2/139.5)</f>
        <v>0.63297491039426523</v>
      </c>
      <c r="G33">
        <v>95.06821086261975</v>
      </c>
      <c r="H33">
        <v>368.41714199024642</v>
      </c>
      <c r="I33">
        <v>44.168241206030153</v>
      </c>
      <c r="K33">
        <v>1</v>
      </c>
      <c r="L33">
        <v>15</v>
      </c>
      <c r="M33">
        <v>21</v>
      </c>
      <c r="N33">
        <v>19</v>
      </c>
      <c r="O33">
        <v>8</v>
      </c>
    </row>
    <row r="34" spans="1:19" x14ac:dyDescent="0.3">
      <c r="A34">
        <v>32</v>
      </c>
      <c r="B34">
        <v>0</v>
      </c>
      <c r="C34">
        <v>0.47856857316296769</v>
      </c>
      <c r="D34">
        <v>287</v>
      </c>
      <c r="E34">
        <v>260</v>
      </c>
      <c r="F34" s="2"/>
      <c r="G34">
        <v>96.861378466558335</v>
      </c>
      <c r="H34">
        <v>423.83408377664426</v>
      </c>
      <c r="I34">
        <v>39.426366036969327</v>
      </c>
      <c r="L34">
        <v>23</v>
      </c>
      <c r="M34">
        <v>25</v>
      </c>
      <c r="N34">
        <v>27</v>
      </c>
      <c r="O34">
        <v>18</v>
      </c>
      <c r="P34">
        <v>4</v>
      </c>
      <c r="Q34">
        <v>15</v>
      </c>
      <c r="R34">
        <v>0</v>
      </c>
      <c r="S34">
        <v>5</v>
      </c>
    </row>
    <row r="35" spans="1:19" x14ac:dyDescent="0.3">
      <c r="A35">
        <v>33</v>
      </c>
      <c r="B35">
        <v>0</v>
      </c>
      <c r="C35">
        <v>0.42903687430526988</v>
      </c>
      <c r="D35">
        <v>240</v>
      </c>
      <c r="E35">
        <v>220</v>
      </c>
      <c r="F35" s="2"/>
      <c r="G35">
        <v>97.07449578759234</v>
      </c>
      <c r="H35">
        <v>416.49738277172423</v>
      </c>
      <c r="I35">
        <v>44.433021806853581</v>
      </c>
      <c r="L35">
        <v>15</v>
      </c>
      <c r="M35">
        <v>23</v>
      </c>
      <c r="N35">
        <v>20</v>
      </c>
      <c r="O35">
        <v>7</v>
      </c>
      <c r="P35">
        <v>0</v>
      </c>
      <c r="Q35">
        <v>0</v>
      </c>
      <c r="R35">
        <v>0</v>
      </c>
      <c r="S35">
        <v>0</v>
      </c>
    </row>
    <row r="36" spans="1:19" x14ac:dyDescent="0.3">
      <c r="A36">
        <v>34</v>
      </c>
      <c r="B36">
        <v>1</v>
      </c>
      <c r="C36">
        <v>0.64371812164467745</v>
      </c>
      <c r="D36">
        <v>280</v>
      </c>
      <c r="E36">
        <v>243</v>
      </c>
      <c r="F36" s="2">
        <f>1-(76.7/154.5)</f>
        <v>0.50355987055016183</v>
      </c>
      <c r="G36">
        <v>85.76864018741405</v>
      </c>
      <c r="H36">
        <v>402.74837239369248</v>
      </c>
      <c r="I36">
        <v>54.860412393393069</v>
      </c>
      <c r="L36">
        <v>25</v>
      </c>
      <c r="M36">
        <v>12</v>
      </c>
      <c r="N36">
        <v>2</v>
      </c>
      <c r="O36">
        <v>2</v>
      </c>
      <c r="P36">
        <v>0</v>
      </c>
      <c r="Q36">
        <v>0</v>
      </c>
      <c r="R36">
        <v>0</v>
      </c>
      <c r="S36">
        <v>1</v>
      </c>
    </row>
    <row r="37" spans="1:19" x14ac:dyDescent="0.3">
      <c r="A37">
        <v>35</v>
      </c>
      <c r="B37">
        <v>1</v>
      </c>
      <c r="C37">
        <v>0.6345444695675091</v>
      </c>
      <c r="D37">
        <v>261</v>
      </c>
      <c r="E37">
        <v>227</v>
      </c>
      <c r="F37" s="2">
        <f>1-(113.1/167.3)</f>
        <v>0.32396891811117756</v>
      </c>
      <c r="G37">
        <v>93.304156200045924</v>
      </c>
      <c r="H37">
        <v>455.34451027506117</v>
      </c>
      <c r="I37">
        <v>54.756338028169012</v>
      </c>
      <c r="L37">
        <v>30</v>
      </c>
      <c r="M37">
        <v>20</v>
      </c>
      <c r="N37">
        <v>30</v>
      </c>
      <c r="O37">
        <v>20</v>
      </c>
      <c r="P37">
        <v>0</v>
      </c>
      <c r="Q37">
        <v>0</v>
      </c>
      <c r="R37">
        <v>0</v>
      </c>
      <c r="S37">
        <v>0</v>
      </c>
    </row>
    <row r="38" spans="1:19" x14ac:dyDescent="0.3">
      <c r="A38">
        <v>36</v>
      </c>
      <c r="B38">
        <v>1</v>
      </c>
      <c r="C38">
        <v>3.7557251185283073E-2</v>
      </c>
      <c r="D38">
        <v>280</v>
      </c>
      <c r="E38">
        <v>259</v>
      </c>
      <c r="F38" s="2">
        <f>1-(109.9/167.5)</f>
        <v>0.34388059701492535</v>
      </c>
      <c r="G38">
        <v>97.467967671988688</v>
      </c>
      <c r="H38">
        <v>460.11633540886754</v>
      </c>
      <c r="I38">
        <v>54.775862068965516</v>
      </c>
      <c r="L38">
        <v>29</v>
      </c>
      <c r="M38">
        <v>14</v>
      </c>
      <c r="N38">
        <v>26</v>
      </c>
      <c r="O38">
        <v>26</v>
      </c>
      <c r="P38">
        <v>11</v>
      </c>
      <c r="Q38">
        <v>12</v>
      </c>
      <c r="R38">
        <v>6</v>
      </c>
      <c r="S38">
        <v>1</v>
      </c>
    </row>
    <row r="39" spans="1:19" x14ac:dyDescent="0.3">
      <c r="A39">
        <v>37</v>
      </c>
      <c r="B39">
        <v>1</v>
      </c>
      <c r="D39">
        <v>281</v>
      </c>
      <c r="F39" s="2">
        <f>1-(39.6/182.1)</f>
        <v>0.78253706754530472</v>
      </c>
      <c r="G39">
        <v>92.106142611683595</v>
      </c>
      <c r="H39">
        <v>408.9272153664852</v>
      </c>
      <c r="I39">
        <v>48.641454707719767</v>
      </c>
      <c r="K39">
        <v>1</v>
      </c>
      <c r="L39">
        <v>11</v>
      </c>
      <c r="M39">
        <v>4</v>
      </c>
      <c r="N39">
        <v>5</v>
      </c>
      <c r="O39">
        <v>5</v>
      </c>
    </row>
    <row r="40" spans="1:19" x14ac:dyDescent="0.3">
      <c r="A40">
        <v>38</v>
      </c>
      <c r="B40">
        <v>0</v>
      </c>
      <c r="D40">
        <v>249</v>
      </c>
      <c r="F40" s="2"/>
      <c r="J40">
        <v>1</v>
      </c>
      <c r="L40">
        <v>17</v>
      </c>
      <c r="M40">
        <v>0</v>
      </c>
      <c r="N40">
        <v>15</v>
      </c>
      <c r="O40">
        <v>9</v>
      </c>
    </row>
    <row r="41" spans="1:19" x14ac:dyDescent="0.3">
      <c r="A41">
        <v>39</v>
      </c>
      <c r="B41">
        <v>1</v>
      </c>
      <c r="D41">
        <v>268</v>
      </c>
      <c r="F41" s="2">
        <f>1-(80.2/195.7)</f>
        <v>0.59018906489524781</v>
      </c>
      <c r="K41">
        <v>1</v>
      </c>
      <c r="L41">
        <v>19</v>
      </c>
      <c r="M41">
        <v>16</v>
      </c>
      <c r="N41">
        <v>21</v>
      </c>
      <c r="O41">
        <v>22</v>
      </c>
    </row>
    <row r="42" spans="1:19" x14ac:dyDescent="0.3">
      <c r="A42">
        <v>40</v>
      </c>
      <c r="B42">
        <v>0</v>
      </c>
      <c r="C42">
        <v>0.27294693257852259</v>
      </c>
      <c r="D42">
        <v>248</v>
      </c>
      <c r="E42">
        <v>230</v>
      </c>
      <c r="F42" s="2"/>
      <c r="L42">
        <v>19</v>
      </c>
      <c r="M42">
        <v>26</v>
      </c>
      <c r="N42">
        <v>11</v>
      </c>
      <c r="O42">
        <v>29</v>
      </c>
      <c r="P42">
        <v>3</v>
      </c>
      <c r="Q42">
        <v>22</v>
      </c>
      <c r="R42">
        <v>12</v>
      </c>
      <c r="S42">
        <v>27</v>
      </c>
    </row>
    <row r="43" spans="1:19" x14ac:dyDescent="0.3">
      <c r="A43">
        <v>41</v>
      </c>
      <c r="B43">
        <v>2</v>
      </c>
      <c r="C43">
        <v>0.35118518932395176</v>
      </c>
      <c r="D43">
        <v>328</v>
      </c>
      <c r="E43">
        <v>309</v>
      </c>
      <c r="F43" s="2">
        <f>1-(69/178.8)</f>
        <v>0.61409395973154357</v>
      </c>
      <c r="G43">
        <v>95.882856037152536</v>
      </c>
      <c r="H43">
        <v>429.16025390856367</v>
      </c>
      <c r="I43">
        <v>59.600680806493848</v>
      </c>
      <c r="L43">
        <v>16</v>
      </c>
      <c r="M43">
        <v>0</v>
      </c>
      <c r="N43">
        <v>12</v>
      </c>
      <c r="O43">
        <v>8</v>
      </c>
      <c r="P43">
        <v>0</v>
      </c>
      <c r="Q43">
        <v>5</v>
      </c>
      <c r="R43">
        <v>0</v>
      </c>
      <c r="S43">
        <v>0</v>
      </c>
    </row>
    <row r="44" spans="1:19" x14ac:dyDescent="0.3">
      <c r="A44">
        <v>42</v>
      </c>
      <c r="B44">
        <v>3</v>
      </c>
      <c r="C44">
        <v>0.13360932160890743</v>
      </c>
      <c r="D44">
        <v>315</v>
      </c>
      <c r="E44">
        <v>305</v>
      </c>
      <c r="F44" s="2">
        <f>1-(131.2/259.8)</f>
        <v>0.49499615088529647</v>
      </c>
      <c r="G44">
        <v>96.441603053435443</v>
      </c>
      <c r="H44">
        <v>495.23847362517819</v>
      </c>
      <c r="I44">
        <v>62.953500897666068</v>
      </c>
      <c r="L44">
        <v>26</v>
      </c>
      <c r="M44">
        <v>29</v>
      </c>
      <c r="N44">
        <v>3</v>
      </c>
      <c r="O44">
        <v>17</v>
      </c>
      <c r="P44">
        <v>0</v>
      </c>
      <c r="Q44">
        <v>8</v>
      </c>
      <c r="R44">
        <v>0</v>
      </c>
      <c r="S44">
        <v>18</v>
      </c>
    </row>
    <row r="45" spans="1:19" x14ac:dyDescent="0.3">
      <c r="A45">
        <v>43</v>
      </c>
      <c r="B45">
        <v>3</v>
      </c>
      <c r="D45">
        <v>343</v>
      </c>
      <c r="F45" s="2">
        <f>1-(69.5/256.6)</f>
        <v>0.7291504286827748</v>
      </c>
      <c r="G45">
        <v>94.342223037417568</v>
      </c>
      <c r="H45">
        <v>459.15687670932209</v>
      </c>
      <c r="I45">
        <v>56.018083519761369</v>
      </c>
      <c r="K45">
        <v>1</v>
      </c>
    </row>
    <row r="46" spans="1:19" x14ac:dyDescent="0.3">
      <c r="A46">
        <v>44</v>
      </c>
      <c r="B46">
        <v>2</v>
      </c>
      <c r="C46">
        <v>0.21006828590494822</v>
      </c>
      <c r="D46">
        <v>319</v>
      </c>
      <c r="E46">
        <v>295</v>
      </c>
      <c r="F46" s="2">
        <f>1-(50.8/224.5)</f>
        <v>0.77371937639198218</v>
      </c>
      <c r="G46">
        <v>98.538583138173578</v>
      </c>
      <c r="H46">
        <v>388.70072962315379</v>
      </c>
      <c r="I46">
        <v>55.005153617443014</v>
      </c>
      <c r="L46">
        <v>22</v>
      </c>
      <c r="M46">
        <v>20</v>
      </c>
      <c r="N46">
        <v>0</v>
      </c>
      <c r="O46">
        <v>2</v>
      </c>
      <c r="P46">
        <v>5</v>
      </c>
      <c r="Q46">
        <v>19</v>
      </c>
      <c r="R46">
        <v>0</v>
      </c>
      <c r="S46">
        <v>22</v>
      </c>
    </row>
    <row r="47" spans="1:19" x14ac:dyDescent="0.3">
      <c r="A47">
        <v>45</v>
      </c>
      <c r="B47">
        <v>2</v>
      </c>
      <c r="D47">
        <v>296</v>
      </c>
      <c r="F47" s="2">
        <f>1-(56/192.1)</f>
        <v>0.70848516397709527</v>
      </c>
      <c r="J47">
        <v>1</v>
      </c>
      <c r="L47">
        <v>30</v>
      </c>
      <c r="M47">
        <v>25</v>
      </c>
      <c r="N47">
        <v>30</v>
      </c>
      <c r="O47">
        <v>2</v>
      </c>
    </row>
    <row r="48" spans="1:19" x14ac:dyDescent="0.3">
      <c r="A48">
        <v>46</v>
      </c>
      <c r="B48">
        <v>2</v>
      </c>
      <c r="C48">
        <v>0.37327774491090598</v>
      </c>
      <c r="D48">
        <v>310</v>
      </c>
      <c r="E48">
        <v>276</v>
      </c>
      <c r="F48" s="2">
        <f>1-(92.8/213.4)</f>
        <v>0.56513589503280226</v>
      </c>
      <c r="G48">
        <v>96.388764880952408</v>
      </c>
      <c r="H48">
        <v>433.3472465206907</v>
      </c>
      <c r="I48">
        <v>59.638470233609645</v>
      </c>
      <c r="L48">
        <v>5</v>
      </c>
      <c r="M48">
        <v>14</v>
      </c>
      <c r="N48">
        <v>13</v>
      </c>
      <c r="O48">
        <v>0</v>
      </c>
      <c r="P48">
        <v>1</v>
      </c>
      <c r="Q48">
        <v>15</v>
      </c>
      <c r="R48">
        <v>0</v>
      </c>
      <c r="S48">
        <v>9</v>
      </c>
    </row>
    <row r="49" spans="1:19" x14ac:dyDescent="0.3">
      <c r="A49">
        <v>47</v>
      </c>
      <c r="B49">
        <v>3</v>
      </c>
      <c r="C49">
        <v>0.27342851677160707</v>
      </c>
      <c r="D49">
        <v>316</v>
      </c>
      <c r="E49">
        <v>286</v>
      </c>
      <c r="F49" s="2">
        <f>1-(100/243.6)</f>
        <v>0.58949096880131369</v>
      </c>
      <c r="G49">
        <v>96.916616222759743</v>
      </c>
      <c r="H49">
        <v>428.60777125712696</v>
      </c>
      <c r="I49">
        <v>53.696798780487804</v>
      </c>
      <c r="L49">
        <v>8</v>
      </c>
      <c r="M49">
        <v>27</v>
      </c>
      <c r="N49">
        <v>0</v>
      </c>
      <c r="O49">
        <v>11</v>
      </c>
      <c r="P49">
        <v>0</v>
      </c>
      <c r="Q49">
        <v>9</v>
      </c>
      <c r="R49">
        <v>0</v>
      </c>
      <c r="S49">
        <v>19</v>
      </c>
    </row>
    <row r="50" spans="1:19" x14ac:dyDescent="0.3">
      <c r="A50">
        <v>48</v>
      </c>
      <c r="B50">
        <v>3</v>
      </c>
      <c r="D50">
        <v>299</v>
      </c>
      <c r="F50" s="2">
        <f>1-(88.7/229.7)</f>
        <v>0.61384414453635172</v>
      </c>
      <c r="G50">
        <v>93.548050666226118</v>
      </c>
      <c r="H50">
        <v>363.18300438240675</v>
      </c>
      <c r="I50">
        <v>43.381281618887016</v>
      </c>
      <c r="J50">
        <v>1</v>
      </c>
      <c r="L50">
        <v>2</v>
      </c>
      <c r="M50">
        <v>27</v>
      </c>
      <c r="N50">
        <v>16</v>
      </c>
      <c r="O50">
        <v>30</v>
      </c>
    </row>
    <row r="51" spans="1:19" x14ac:dyDescent="0.3">
      <c r="A51">
        <v>49</v>
      </c>
      <c r="B51">
        <v>2</v>
      </c>
      <c r="C51">
        <v>0.37417429628547166</v>
      </c>
      <c r="D51">
        <v>300</v>
      </c>
      <c r="E51">
        <v>266</v>
      </c>
      <c r="F51" s="2">
        <f>1-(60.5/215.9)</f>
        <v>0.71977767484946731</v>
      </c>
      <c r="G51">
        <v>96.733594063376742</v>
      </c>
      <c r="H51">
        <v>387.59175340544544</v>
      </c>
      <c r="I51">
        <v>55.77176220806794</v>
      </c>
      <c r="L51">
        <v>11</v>
      </c>
      <c r="M51">
        <v>23</v>
      </c>
      <c r="N51">
        <v>4</v>
      </c>
      <c r="O51">
        <v>7</v>
      </c>
      <c r="P51">
        <v>0</v>
      </c>
      <c r="Q51">
        <v>3</v>
      </c>
      <c r="R51">
        <v>0</v>
      </c>
      <c r="S51">
        <v>2</v>
      </c>
    </row>
    <row r="52" spans="1:19" x14ac:dyDescent="0.3">
      <c r="A52">
        <v>50</v>
      </c>
      <c r="B52">
        <v>2</v>
      </c>
      <c r="D52">
        <v>295</v>
      </c>
      <c r="F52" s="2">
        <f>1-(65.7/201.9)</f>
        <v>0.67459138187221401</v>
      </c>
      <c r="G52">
        <v>97.396026758564204</v>
      </c>
      <c r="H52">
        <v>442.09968854946243</v>
      </c>
      <c r="I52">
        <v>56.1015132408575</v>
      </c>
      <c r="K52">
        <v>1</v>
      </c>
      <c r="L52">
        <v>30</v>
      </c>
      <c r="M52">
        <v>30</v>
      </c>
      <c r="N52">
        <v>30</v>
      </c>
      <c r="O52">
        <v>30</v>
      </c>
    </row>
    <row r="53" spans="1:19" x14ac:dyDescent="0.3">
      <c r="A53">
        <v>51</v>
      </c>
      <c r="B53">
        <v>2</v>
      </c>
      <c r="D53">
        <v>298</v>
      </c>
      <c r="F53" s="2">
        <f>1-(80.7/239.8)</f>
        <v>0.66346955796497076</v>
      </c>
      <c r="G53">
        <v>93.324876721646177</v>
      </c>
      <c r="H53">
        <v>460.82157481343523</v>
      </c>
      <c r="I53">
        <v>53.605378033874629</v>
      </c>
      <c r="K53">
        <v>1</v>
      </c>
      <c r="L53">
        <v>0</v>
      </c>
      <c r="M53">
        <v>0</v>
      </c>
      <c r="N53">
        <v>9</v>
      </c>
      <c r="O53">
        <v>0</v>
      </c>
    </row>
    <row r="54" spans="1:19" x14ac:dyDescent="0.3">
      <c r="A54">
        <v>52</v>
      </c>
      <c r="B54">
        <v>2</v>
      </c>
      <c r="C54">
        <v>4.2012379823521667E-3</v>
      </c>
      <c r="D54" t="s">
        <v>11</v>
      </c>
      <c r="E54">
        <v>286</v>
      </c>
      <c r="F54" s="2">
        <f>1-(143.2/250.1)</f>
        <v>0.42742902838864461</v>
      </c>
      <c r="G54">
        <v>97.179148743491169</v>
      </c>
      <c r="H54">
        <v>469.79306920135394</v>
      </c>
      <c r="I54">
        <v>68.141554593116027</v>
      </c>
      <c r="L54">
        <v>8</v>
      </c>
      <c r="M54">
        <v>30</v>
      </c>
      <c r="N54">
        <v>4</v>
      </c>
      <c r="O54">
        <v>12</v>
      </c>
      <c r="P54">
        <v>12</v>
      </c>
      <c r="Q54">
        <v>24</v>
      </c>
      <c r="R54">
        <v>14</v>
      </c>
      <c r="S54">
        <v>25</v>
      </c>
    </row>
    <row r="55" spans="1:19" x14ac:dyDescent="0.3">
      <c r="A55">
        <v>53</v>
      </c>
      <c r="B55">
        <v>3</v>
      </c>
      <c r="C55">
        <v>0.46277696062104712</v>
      </c>
      <c r="D55">
        <v>299</v>
      </c>
      <c r="E55">
        <v>262</v>
      </c>
      <c r="F55" s="2">
        <f>1-(69.1/231.3)</f>
        <v>0.70125378296584528</v>
      </c>
      <c r="G55">
        <v>98.142297144700692</v>
      </c>
      <c r="H55">
        <v>416.06517343197237</v>
      </c>
      <c r="I55">
        <v>51.745940626537639</v>
      </c>
      <c r="L55">
        <v>5</v>
      </c>
      <c r="M55">
        <v>8</v>
      </c>
      <c r="N55">
        <v>21</v>
      </c>
      <c r="O55">
        <v>1</v>
      </c>
      <c r="P55">
        <v>0</v>
      </c>
      <c r="Q55">
        <v>0</v>
      </c>
    </row>
    <row r="56" spans="1:19" x14ac:dyDescent="0.3">
      <c r="A56">
        <v>54</v>
      </c>
      <c r="B56">
        <v>2</v>
      </c>
      <c r="C56">
        <v>0.5828755020801667</v>
      </c>
      <c r="D56">
        <v>286</v>
      </c>
      <c r="E56">
        <v>263</v>
      </c>
      <c r="F56" s="2">
        <f>1-(40.1/239.6)</f>
        <v>0.83263772954924875</v>
      </c>
      <c r="G56">
        <v>92.98461404121575</v>
      </c>
      <c r="H56">
        <v>470.52119575061403</v>
      </c>
      <c r="I56">
        <v>48.223261560183552</v>
      </c>
      <c r="L56">
        <v>9</v>
      </c>
      <c r="M56">
        <v>22</v>
      </c>
      <c r="N56">
        <v>11</v>
      </c>
      <c r="O56">
        <v>6</v>
      </c>
      <c r="P56">
        <v>1</v>
      </c>
      <c r="Q56">
        <v>15</v>
      </c>
      <c r="R56">
        <v>0</v>
      </c>
      <c r="S56">
        <v>23</v>
      </c>
    </row>
    <row r="57" spans="1:19" x14ac:dyDescent="0.3">
      <c r="A57">
        <v>55</v>
      </c>
      <c r="B57">
        <v>3</v>
      </c>
      <c r="D57">
        <v>296</v>
      </c>
      <c r="F57" s="2">
        <f>1-(33.5/228.5)</f>
        <v>0.85339168490153172</v>
      </c>
      <c r="G57">
        <v>93.303138306261673</v>
      </c>
      <c r="H57">
        <v>455.82026292644917</v>
      </c>
      <c r="I57">
        <v>42.366868622448976</v>
      </c>
      <c r="J57">
        <v>1</v>
      </c>
      <c r="L57">
        <v>21</v>
      </c>
      <c r="M57">
        <v>22</v>
      </c>
      <c r="N57">
        <v>17</v>
      </c>
      <c r="O57">
        <v>27</v>
      </c>
    </row>
    <row r="58" spans="1:19" x14ac:dyDescent="0.3">
      <c r="A58">
        <v>56</v>
      </c>
      <c r="B58">
        <v>2</v>
      </c>
      <c r="C58">
        <v>9.1617546312641601E-2</v>
      </c>
      <c r="D58">
        <v>292</v>
      </c>
      <c r="E58">
        <v>262</v>
      </c>
      <c r="F58" s="2">
        <f>1-(114/211.1)</f>
        <v>0.45997157745144479</v>
      </c>
      <c r="G58">
        <v>98.550934803452265</v>
      </c>
      <c r="H58">
        <v>349.95250749431409</v>
      </c>
      <c r="I58">
        <v>40.127444950178372</v>
      </c>
      <c r="L58">
        <v>14</v>
      </c>
      <c r="M58">
        <v>17</v>
      </c>
      <c r="N58">
        <v>25</v>
      </c>
      <c r="O58">
        <v>3</v>
      </c>
      <c r="P58">
        <v>0</v>
      </c>
      <c r="Q58">
        <v>0</v>
      </c>
      <c r="R58">
        <v>0</v>
      </c>
      <c r="S58">
        <v>8</v>
      </c>
    </row>
    <row r="59" spans="1:19" x14ac:dyDescent="0.3">
      <c r="A59">
        <v>57</v>
      </c>
      <c r="B59">
        <v>2</v>
      </c>
      <c r="C59">
        <v>0.48694746478966677</v>
      </c>
      <c r="D59">
        <v>290</v>
      </c>
      <c r="E59">
        <v>263</v>
      </c>
      <c r="F59" s="2">
        <f>1-(67.2/224)</f>
        <v>0.7</v>
      </c>
      <c r="G59">
        <v>98.730235690234906</v>
      </c>
      <c r="H59">
        <v>394.38083586423306</v>
      </c>
      <c r="I59">
        <v>55.105612124082406</v>
      </c>
      <c r="L59">
        <v>26</v>
      </c>
      <c r="M59">
        <v>23</v>
      </c>
      <c r="N59">
        <v>4</v>
      </c>
      <c r="O59">
        <v>0</v>
      </c>
      <c r="P59">
        <v>2</v>
      </c>
      <c r="Q59">
        <v>14</v>
      </c>
      <c r="R59">
        <v>5</v>
      </c>
      <c r="S59">
        <v>13</v>
      </c>
    </row>
    <row r="60" spans="1:19" x14ac:dyDescent="0.3">
      <c r="A60">
        <v>58</v>
      </c>
      <c r="B60">
        <v>3</v>
      </c>
      <c r="D60">
        <v>300</v>
      </c>
      <c r="F60" s="2">
        <f>1-(69.5/234.5)</f>
        <v>0.70362473347547971</v>
      </c>
      <c r="G60">
        <v>96.564630830371044</v>
      </c>
      <c r="H60">
        <v>411.78180345617193</v>
      </c>
      <c r="I60">
        <v>58.217013152312262</v>
      </c>
      <c r="K60">
        <v>1</v>
      </c>
      <c r="L60">
        <v>23</v>
      </c>
      <c r="M60">
        <v>21</v>
      </c>
      <c r="N60">
        <v>11</v>
      </c>
      <c r="O60">
        <v>26</v>
      </c>
    </row>
    <row r="61" spans="1:19" x14ac:dyDescent="0.3">
      <c r="A61">
        <v>59</v>
      </c>
      <c r="B61">
        <v>2</v>
      </c>
      <c r="C61">
        <v>0.37097983677674856</v>
      </c>
      <c r="D61">
        <v>310</v>
      </c>
      <c r="E61">
        <v>272</v>
      </c>
      <c r="F61" s="2">
        <f>1-(88.1/242.5)</f>
        <v>0.63670103092783514</v>
      </c>
      <c r="G61">
        <v>98.826011560692322</v>
      </c>
      <c r="H61">
        <v>456.48815954959844</v>
      </c>
      <c r="I61">
        <v>58.046103896103894</v>
      </c>
      <c r="L61">
        <v>30</v>
      </c>
      <c r="M61">
        <v>30</v>
      </c>
      <c r="N61">
        <v>28</v>
      </c>
      <c r="O61">
        <v>7</v>
      </c>
      <c r="P61">
        <v>12</v>
      </c>
      <c r="Q61">
        <v>11</v>
      </c>
      <c r="R61">
        <v>11</v>
      </c>
      <c r="S61">
        <v>12</v>
      </c>
    </row>
    <row r="62" spans="1:19" x14ac:dyDescent="0.3">
      <c r="A62">
        <v>60</v>
      </c>
      <c r="B62">
        <v>2</v>
      </c>
      <c r="C62">
        <v>5.8616446001958075E-2</v>
      </c>
      <c r="D62">
        <v>283</v>
      </c>
      <c r="E62">
        <v>262</v>
      </c>
      <c r="F62" s="2">
        <f>1-(85.2/240.7)</f>
        <v>0.64603240548400498</v>
      </c>
      <c r="G62">
        <v>90.603900767096079</v>
      </c>
      <c r="H62">
        <v>472.54151294916744</v>
      </c>
      <c r="I62">
        <v>57.340924092409239</v>
      </c>
      <c r="L62">
        <v>21</v>
      </c>
      <c r="M62">
        <v>9</v>
      </c>
      <c r="N62">
        <v>8</v>
      </c>
      <c r="O62">
        <v>9</v>
      </c>
      <c r="P62">
        <v>1</v>
      </c>
      <c r="Q62">
        <v>2</v>
      </c>
      <c r="R62">
        <v>0</v>
      </c>
      <c r="S62">
        <v>0</v>
      </c>
    </row>
    <row r="63" spans="1:19" x14ac:dyDescent="0.3">
      <c r="A63">
        <v>61</v>
      </c>
      <c r="B63">
        <v>2</v>
      </c>
      <c r="C63">
        <v>0.56133773361942962</v>
      </c>
      <c r="D63">
        <v>286</v>
      </c>
      <c r="E63">
        <v>256</v>
      </c>
      <c r="F63" s="2">
        <f>1-(73.9/236.2)</f>
        <v>0.68712955122777308</v>
      </c>
      <c r="G63">
        <v>96.993305174234251</v>
      </c>
      <c r="H63">
        <v>451.41107962920012</v>
      </c>
      <c r="I63">
        <v>62.288506981740063</v>
      </c>
      <c r="L63">
        <v>19</v>
      </c>
      <c r="M63">
        <v>9</v>
      </c>
      <c r="N63">
        <v>6</v>
      </c>
      <c r="O63">
        <v>7</v>
      </c>
      <c r="P63">
        <v>0</v>
      </c>
      <c r="Q63">
        <v>3</v>
      </c>
      <c r="R63">
        <v>0</v>
      </c>
      <c r="S63">
        <v>10</v>
      </c>
    </row>
    <row r="64" spans="1:19" x14ac:dyDescent="0.3">
      <c r="A64">
        <v>62</v>
      </c>
      <c r="B64">
        <v>3</v>
      </c>
      <c r="D64">
        <v>283</v>
      </c>
      <c r="F64" s="2">
        <f>1-(59.7/249.9)</f>
        <v>0.76110444177671066</v>
      </c>
      <c r="G64">
        <v>95.708345836459102</v>
      </c>
      <c r="H64">
        <v>404.06622076190183</v>
      </c>
      <c r="I64">
        <v>54.011023012956876</v>
      </c>
      <c r="J64">
        <v>1</v>
      </c>
      <c r="L64">
        <v>30</v>
      </c>
      <c r="M64">
        <v>30</v>
      </c>
      <c r="N64">
        <v>30</v>
      </c>
      <c r="O64">
        <v>30</v>
      </c>
    </row>
    <row r="65" spans="1:19" x14ac:dyDescent="0.3">
      <c r="A65">
        <v>63</v>
      </c>
      <c r="B65">
        <v>3</v>
      </c>
      <c r="C65">
        <v>4.731979829897541E-2</v>
      </c>
      <c r="D65">
        <v>286</v>
      </c>
      <c r="E65">
        <v>264</v>
      </c>
      <c r="F65" s="2">
        <f>1-(57.8/268.1)</f>
        <v>0.78440880268556512</v>
      </c>
      <c r="G65">
        <v>98.410446538303944</v>
      </c>
      <c r="H65">
        <v>438.56146230848327</v>
      </c>
      <c r="I65">
        <v>59.101064940488619</v>
      </c>
      <c r="L65">
        <v>5</v>
      </c>
      <c r="M65">
        <v>11</v>
      </c>
      <c r="N65">
        <v>13</v>
      </c>
      <c r="O65">
        <v>1</v>
      </c>
      <c r="P65">
        <v>5</v>
      </c>
      <c r="Q65">
        <v>9</v>
      </c>
      <c r="R65">
        <v>6</v>
      </c>
      <c r="S65">
        <v>3</v>
      </c>
    </row>
    <row r="66" spans="1:19" x14ac:dyDescent="0.3">
      <c r="A66">
        <v>64</v>
      </c>
      <c r="B66">
        <v>3</v>
      </c>
      <c r="C66">
        <v>7.7504881040827964E-2</v>
      </c>
      <c r="D66">
        <v>305</v>
      </c>
      <c r="E66">
        <v>277</v>
      </c>
      <c r="F66" s="2">
        <f>1-(70.7/215.6)</f>
        <v>0.67207792207792205</v>
      </c>
      <c r="G66">
        <v>96.713802168912025</v>
      </c>
      <c r="H66">
        <v>449.71583376961212</v>
      </c>
      <c r="I66">
        <v>54.636408894789248</v>
      </c>
      <c r="L66">
        <v>12</v>
      </c>
      <c r="M66">
        <v>2</v>
      </c>
      <c r="N66">
        <v>10</v>
      </c>
      <c r="O66">
        <v>8</v>
      </c>
      <c r="P66">
        <v>1</v>
      </c>
      <c r="Q66">
        <v>6</v>
      </c>
      <c r="R66">
        <v>0</v>
      </c>
      <c r="S66">
        <v>7</v>
      </c>
    </row>
    <row r="67" spans="1:19" x14ac:dyDescent="0.3">
      <c r="A67">
        <v>65</v>
      </c>
      <c r="B67">
        <v>3</v>
      </c>
      <c r="C67">
        <v>0.18268196846516396</v>
      </c>
      <c r="D67">
        <v>295</v>
      </c>
      <c r="E67">
        <v>266</v>
      </c>
      <c r="F67" s="2">
        <f>1-(89.5/246.8)</f>
        <v>0.63735818476499184</v>
      </c>
      <c r="G67">
        <v>97.851666191968292</v>
      </c>
      <c r="H67">
        <v>463.06954620181023</v>
      </c>
      <c r="I67">
        <v>65.064927536231878</v>
      </c>
      <c r="L67">
        <v>18</v>
      </c>
      <c r="M67">
        <v>3</v>
      </c>
      <c r="N67">
        <v>16</v>
      </c>
      <c r="O67">
        <v>4</v>
      </c>
      <c r="P67">
        <v>0</v>
      </c>
      <c r="Q67">
        <v>5</v>
      </c>
      <c r="R67">
        <v>0</v>
      </c>
      <c r="S67">
        <v>0</v>
      </c>
    </row>
    <row r="68" spans="1:19" x14ac:dyDescent="0.3">
      <c r="A68">
        <v>66</v>
      </c>
      <c r="B68">
        <v>3</v>
      </c>
      <c r="C68">
        <v>0.48596119411066291</v>
      </c>
      <c r="D68">
        <v>286</v>
      </c>
      <c r="E68">
        <v>255</v>
      </c>
      <c r="F68" s="2">
        <f>1-(69.9/246.6)</f>
        <v>0.71654501216545008</v>
      </c>
      <c r="G68">
        <v>95.783995544003503</v>
      </c>
      <c r="H68">
        <v>456.17664154785291</v>
      </c>
      <c r="I68">
        <v>72.795287464655985</v>
      </c>
      <c r="L68">
        <v>0</v>
      </c>
      <c r="M68">
        <v>8</v>
      </c>
      <c r="N68">
        <v>4</v>
      </c>
      <c r="O68">
        <v>1</v>
      </c>
      <c r="P68">
        <v>0</v>
      </c>
      <c r="Q68">
        <v>0</v>
      </c>
      <c r="R68">
        <v>0</v>
      </c>
      <c r="S68">
        <v>0</v>
      </c>
    </row>
    <row r="69" spans="1:19" x14ac:dyDescent="0.3">
      <c r="A69">
        <v>67</v>
      </c>
      <c r="B69">
        <v>3</v>
      </c>
      <c r="D69">
        <v>272</v>
      </c>
      <c r="F69" s="2">
        <f>1-(53.6/238)</f>
        <v>0.77478991596638658</v>
      </c>
      <c r="G69">
        <v>93.666151202748708</v>
      </c>
      <c r="H69">
        <v>473.88863634805023</v>
      </c>
      <c r="I69">
        <v>57.373913043478261</v>
      </c>
      <c r="K69">
        <v>1</v>
      </c>
      <c r="L69">
        <v>14</v>
      </c>
      <c r="M69">
        <v>25</v>
      </c>
      <c r="N69">
        <v>0</v>
      </c>
      <c r="O69">
        <v>12</v>
      </c>
    </row>
    <row r="70" spans="1:19" x14ac:dyDescent="0.3">
      <c r="A70">
        <v>68</v>
      </c>
      <c r="B70">
        <v>2</v>
      </c>
      <c r="C70">
        <v>0.479535270331923</v>
      </c>
      <c r="D70">
        <v>289</v>
      </c>
      <c r="E70">
        <v>267</v>
      </c>
      <c r="F70" s="2">
        <f>1-(69.8/244.2)</f>
        <v>0.71416871416871419</v>
      </c>
      <c r="G70">
        <v>92.102683521845734</v>
      </c>
      <c r="H70">
        <v>417.65771768332598</v>
      </c>
      <c r="I70">
        <v>58.408643081056873</v>
      </c>
      <c r="L70">
        <v>1</v>
      </c>
      <c r="M70">
        <v>1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</row>
    <row r="71" spans="1:19" x14ac:dyDescent="0.3">
      <c r="A71">
        <v>69</v>
      </c>
      <c r="B71">
        <v>3</v>
      </c>
      <c r="D71">
        <v>282</v>
      </c>
      <c r="F71" s="2">
        <f>1-(98.1/265.8)</f>
        <v>0.63092550790067725</v>
      </c>
      <c r="G71">
        <v>97.759468360386379</v>
      </c>
      <c r="H71">
        <v>474.95402899905201</v>
      </c>
      <c r="I71">
        <v>54.844254278728606</v>
      </c>
      <c r="K71">
        <v>1</v>
      </c>
      <c r="L71">
        <v>11</v>
      </c>
      <c r="M71">
        <v>8</v>
      </c>
      <c r="N71">
        <v>11</v>
      </c>
      <c r="O71">
        <v>0</v>
      </c>
    </row>
    <row r="72" spans="1:19" x14ac:dyDescent="0.3">
      <c r="A72">
        <v>70</v>
      </c>
      <c r="B72">
        <v>3</v>
      </c>
      <c r="D72">
        <v>274</v>
      </c>
      <c r="F72" s="2">
        <f>1-(58/184.9)</f>
        <v>0.68631692806922662</v>
      </c>
      <c r="G72">
        <v>95.683870967740788</v>
      </c>
      <c r="H72">
        <v>467.32480645160382</v>
      </c>
      <c r="I72">
        <v>51.780555076710911</v>
      </c>
      <c r="K72">
        <v>1</v>
      </c>
      <c r="L72">
        <v>24</v>
      </c>
      <c r="M72">
        <v>7</v>
      </c>
      <c r="N72">
        <v>3</v>
      </c>
      <c r="O72">
        <v>8</v>
      </c>
    </row>
    <row r="73" spans="1:19" x14ac:dyDescent="0.3">
      <c r="A73">
        <v>71</v>
      </c>
      <c r="B73">
        <v>2</v>
      </c>
      <c r="D73">
        <v>288</v>
      </c>
      <c r="F73" s="2">
        <f>1-(63.2/236.4)</f>
        <v>0.73265651438240265</v>
      </c>
      <c r="G73">
        <v>97.771244001477925</v>
      </c>
      <c r="H73">
        <v>439.30547669060257</v>
      </c>
      <c r="I73">
        <v>54.251257253384914</v>
      </c>
      <c r="K73">
        <v>1</v>
      </c>
      <c r="L73">
        <v>7</v>
      </c>
      <c r="M73">
        <v>7</v>
      </c>
      <c r="N73">
        <v>1</v>
      </c>
      <c r="O73">
        <v>5</v>
      </c>
    </row>
    <row r="74" spans="1:19" x14ac:dyDescent="0.3">
      <c r="A74">
        <v>72</v>
      </c>
      <c r="B74">
        <v>3</v>
      </c>
      <c r="C74">
        <v>0.45227595454337244</v>
      </c>
      <c r="D74">
        <v>291</v>
      </c>
      <c r="E74">
        <v>261</v>
      </c>
      <c r="F74" s="2">
        <f>1-(84/231.6)</f>
        <v>0.63730569948186533</v>
      </c>
      <c r="G74">
        <v>98.31617794306888</v>
      </c>
      <c r="H74">
        <v>460.30902139806273</v>
      </c>
      <c r="I74">
        <v>50.197704447632709</v>
      </c>
      <c r="L74">
        <v>17</v>
      </c>
      <c r="M74">
        <v>12</v>
      </c>
      <c r="N74">
        <v>20</v>
      </c>
      <c r="O74">
        <v>18</v>
      </c>
      <c r="P74">
        <v>0</v>
      </c>
      <c r="Q74">
        <v>1</v>
      </c>
      <c r="R74">
        <v>0</v>
      </c>
      <c r="S74">
        <v>12</v>
      </c>
    </row>
    <row r="75" spans="1:19" x14ac:dyDescent="0.3">
      <c r="A75">
        <v>73</v>
      </c>
      <c r="B75">
        <v>2</v>
      </c>
      <c r="C75">
        <v>0.14476989450506456</v>
      </c>
      <c r="D75">
        <v>290</v>
      </c>
      <c r="E75">
        <v>262</v>
      </c>
      <c r="F75" s="2">
        <f>1-(63.6/211.2)</f>
        <v>0.69886363636363635</v>
      </c>
      <c r="G75">
        <v>96.938359310909917</v>
      </c>
      <c r="H75">
        <v>429.41761134949007</v>
      </c>
      <c r="I75">
        <v>53.217754046387455</v>
      </c>
      <c r="L75">
        <v>21</v>
      </c>
      <c r="M75">
        <v>14</v>
      </c>
      <c r="N75">
        <v>23</v>
      </c>
      <c r="O75">
        <v>0</v>
      </c>
      <c r="P75">
        <v>0</v>
      </c>
      <c r="Q75">
        <v>0</v>
      </c>
      <c r="R75">
        <v>0</v>
      </c>
      <c r="S75">
        <v>0</v>
      </c>
    </row>
    <row r="76" spans="1:19" x14ac:dyDescent="0.3">
      <c r="A76">
        <v>74</v>
      </c>
      <c r="B76">
        <v>3</v>
      </c>
      <c r="C76">
        <v>0.35111857070294383</v>
      </c>
      <c r="D76">
        <v>281</v>
      </c>
      <c r="E76">
        <v>255</v>
      </c>
      <c r="F76" s="2">
        <f>1-(83.5/232.7)</f>
        <v>0.64116888697894281</v>
      </c>
      <c r="G76">
        <v>97.698919910331995</v>
      </c>
      <c r="H76">
        <v>464.33141964213257</v>
      </c>
      <c r="I76">
        <v>66.689640940982258</v>
      </c>
      <c r="L76">
        <v>15</v>
      </c>
      <c r="M76">
        <v>0</v>
      </c>
      <c r="N76">
        <v>0</v>
      </c>
      <c r="O76">
        <v>2</v>
      </c>
      <c r="P76">
        <v>0</v>
      </c>
      <c r="Q76">
        <v>0</v>
      </c>
      <c r="R76">
        <v>0</v>
      </c>
      <c r="S76">
        <v>0</v>
      </c>
    </row>
    <row r="77" spans="1:19" x14ac:dyDescent="0.3">
      <c r="A77">
        <v>75</v>
      </c>
      <c r="B77">
        <v>3</v>
      </c>
      <c r="C77">
        <v>0.31912166257330565</v>
      </c>
      <c r="D77">
        <v>285</v>
      </c>
      <c r="E77">
        <v>260</v>
      </c>
      <c r="F77" s="2">
        <f>1-(58.2/241.7)</f>
        <v>0.75920562681009507</v>
      </c>
      <c r="G77">
        <v>98.17002463054061</v>
      </c>
      <c r="H77">
        <v>446.48286304082086</v>
      </c>
      <c r="I77">
        <v>58.46753572323891</v>
      </c>
      <c r="L77">
        <v>3</v>
      </c>
      <c r="M77">
        <v>28</v>
      </c>
      <c r="N77">
        <v>4</v>
      </c>
      <c r="O77">
        <v>1</v>
      </c>
      <c r="P77">
        <v>3</v>
      </c>
      <c r="Q77">
        <v>15</v>
      </c>
      <c r="R77">
        <v>0</v>
      </c>
      <c r="S77">
        <v>6</v>
      </c>
    </row>
    <row r="78" spans="1:19" x14ac:dyDescent="0.3">
      <c r="A78">
        <v>76</v>
      </c>
      <c r="B78">
        <v>3</v>
      </c>
      <c r="C78">
        <v>0.16322985362715137</v>
      </c>
      <c r="D78">
        <v>280</v>
      </c>
      <c r="E78">
        <v>263</v>
      </c>
      <c r="F78" s="2">
        <f>1-(65.2/204.4)</f>
        <v>0.6810176125244618</v>
      </c>
      <c r="G78">
        <v>98.225935932071522</v>
      </c>
      <c r="H78">
        <v>437.04657082773178</v>
      </c>
      <c r="I78">
        <v>62.01019008426416</v>
      </c>
      <c r="L78">
        <v>21</v>
      </c>
      <c r="M78">
        <v>17</v>
      </c>
      <c r="N78">
        <v>6</v>
      </c>
      <c r="O78">
        <v>0</v>
      </c>
      <c r="P78">
        <v>5</v>
      </c>
      <c r="Q78">
        <v>18</v>
      </c>
      <c r="R78">
        <v>1</v>
      </c>
      <c r="S78">
        <v>15</v>
      </c>
    </row>
    <row r="79" spans="1:19" x14ac:dyDescent="0.3">
      <c r="A79">
        <v>77</v>
      </c>
      <c r="B79">
        <v>3</v>
      </c>
      <c r="C79">
        <v>0.46756170674150138</v>
      </c>
      <c r="D79">
        <v>282</v>
      </c>
      <c r="E79">
        <v>248</v>
      </c>
      <c r="F79" s="2">
        <f>1-(25.8/254.7)</f>
        <v>0.89870435806831561</v>
      </c>
      <c r="G79">
        <v>94.548779625043991</v>
      </c>
      <c r="H79">
        <v>456.45225395315941</v>
      </c>
      <c r="I79">
        <v>57.987956138774045</v>
      </c>
      <c r="L79">
        <v>25</v>
      </c>
      <c r="M79">
        <v>10</v>
      </c>
      <c r="N79">
        <v>14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 x14ac:dyDescent="0.3">
      <c r="A80">
        <v>78</v>
      </c>
      <c r="B80">
        <v>2</v>
      </c>
      <c r="C80">
        <v>0.40209320146873984</v>
      </c>
      <c r="D80">
        <v>278</v>
      </c>
      <c r="E80">
        <v>250</v>
      </c>
      <c r="F80" s="2">
        <f>1-(69.4/208.4)</f>
        <v>0.66698656429942416</v>
      </c>
      <c r="G80">
        <v>91.367789699570679</v>
      </c>
      <c r="H80">
        <v>410.85746751388217</v>
      </c>
      <c r="I80">
        <v>53.399156867095627</v>
      </c>
      <c r="L80">
        <v>20</v>
      </c>
      <c r="M80">
        <v>17</v>
      </c>
      <c r="N80">
        <v>2</v>
      </c>
      <c r="O80">
        <v>0</v>
      </c>
      <c r="P80">
        <v>0</v>
      </c>
      <c r="Q80">
        <v>2</v>
      </c>
      <c r="R80">
        <v>0</v>
      </c>
      <c r="S80">
        <v>1</v>
      </c>
    </row>
    <row r="81" spans="1:19" x14ac:dyDescent="0.3">
      <c r="A81">
        <v>79</v>
      </c>
      <c r="B81">
        <v>2</v>
      </c>
      <c r="C81">
        <v>0.15729612998320364</v>
      </c>
      <c r="D81">
        <v>251</v>
      </c>
      <c r="E81">
        <v>230</v>
      </c>
      <c r="F81" s="2">
        <f>1-(61/229.6)</f>
        <v>0.73432055749128922</v>
      </c>
      <c r="G81">
        <v>94.989920948616202</v>
      </c>
      <c r="H81">
        <v>450.85113305785165</v>
      </c>
      <c r="I81">
        <v>52.195632798573975</v>
      </c>
      <c r="L81">
        <v>8</v>
      </c>
      <c r="M81">
        <v>26</v>
      </c>
      <c r="N81">
        <v>2</v>
      </c>
      <c r="O81">
        <v>14</v>
      </c>
      <c r="P81">
        <v>1</v>
      </c>
      <c r="Q81">
        <v>20</v>
      </c>
      <c r="R81">
        <v>0</v>
      </c>
      <c r="S81">
        <v>5</v>
      </c>
    </row>
    <row r="82" spans="1:19" x14ac:dyDescent="0.3">
      <c r="A82">
        <v>80</v>
      </c>
      <c r="B82">
        <v>2</v>
      </c>
      <c r="D82">
        <v>305</v>
      </c>
      <c r="F82" s="2">
        <f>1-(79.4/251)</f>
        <v>0.68366533864541834</v>
      </c>
      <c r="G82">
        <v>94.281457544015879</v>
      </c>
      <c r="H82">
        <v>417.79924226256276</v>
      </c>
      <c r="I82">
        <v>51.399393090569561</v>
      </c>
      <c r="K82">
        <v>1</v>
      </c>
      <c r="L82">
        <v>30</v>
      </c>
      <c r="M82">
        <v>2</v>
      </c>
      <c r="N82">
        <v>9</v>
      </c>
      <c r="O82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Linköpings universitet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Edvin Ingberg</dc:creator>
  <cp:lastModifiedBy>Edvin Ingberg</cp:lastModifiedBy>
  <dcterms:created xsi:type="dcterms:W3CDTF">2017-10-19T09:32:38Z</dcterms:created>
  <dcterms:modified xsi:type="dcterms:W3CDTF">2017-10-19T11:16:13Z</dcterms:modified>
</cp:coreProperties>
</file>